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530"/>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1\GERENCIAL No. 276\"/>
    </mc:Choice>
  </mc:AlternateContent>
  <xr:revisionPtr revIDLastSave="0" documentId="13_ncr:1_{62E3D7AF-62DA-475D-B03C-4ADF4DCF56EA}" xr6:coauthVersionLast="46" xr6:coauthVersionMax="46" xr10:uidLastSave="{00000000-0000-0000-0000-000000000000}"/>
  <bookViews>
    <workbookView xWindow="10695" yWindow="1230" windowWidth="16035" windowHeight="14205" tabRatio="842" xr2:uid="{00000000-000D-0000-FFFF-FFFF00000000}"/>
  </bookViews>
  <sheets>
    <sheet name="Formato" sheetId="316" r:id="rId1"/>
    <sheet name="Predial" sheetId="1047" r:id="rId2"/>
    <sheet name="FINANCIERO" sheetId="1049" r:id="rId3"/>
    <sheet name="Registro fotográfico social" sheetId="1046" r:id="rId4"/>
    <sheet name="Registro fotográfico redes" sheetId="966" r:id="rId5"/>
    <sheet name="Registro fotográfico técnico" sheetId="1042" r:id="rId6"/>
    <sheet name="Registro fotográfico túnel" sheetId="1044" r:id="rId7"/>
    <sheet name="Registro fotográfico puentes" sheetId="1043" r:id="rId8"/>
    <sheet name="Registro fotográfico OyM" sheetId="1045" r:id="rId9"/>
    <sheet name="Registro fotográfico ambiental" sheetId="1048"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s>
  <definedNames>
    <definedName name="\0" localSheetId="9">#REF!</definedName>
    <definedName name="\0" localSheetId="8">#REF!</definedName>
    <definedName name="\0" localSheetId="7">#REF!</definedName>
    <definedName name="\0" localSheetId="5">#REF!</definedName>
    <definedName name="\0" localSheetId="6">#REF!</definedName>
    <definedName name="\0">#REF!</definedName>
    <definedName name="\d" localSheetId="8">#REF!</definedName>
    <definedName name="\d" localSheetId="5">#REF!</definedName>
    <definedName name="\d" localSheetId="6">#REF!</definedName>
    <definedName name="\d">#REF!</definedName>
    <definedName name="\g" localSheetId="8">#REF!</definedName>
    <definedName name="\g" localSheetId="5">#REF!</definedName>
    <definedName name="\g" localSheetId="6">#REF!</definedName>
    <definedName name="\g">#REF!</definedName>
    <definedName name="\m" localSheetId="5">#REF!</definedName>
    <definedName name="\m">#REF!</definedName>
    <definedName name="\n" localSheetId="5">#REF!</definedName>
    <definedName name="\n">#REF!</definedName>
    <definedName name="\p" localSheetId="5">#REF!</definedName>
    <definedName name="\p">#REF!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8">#REF!</definedName>
    <definedName name="_____________K1">#REF!</definedName>
    <definedName name="_____________L1" localSheetId="8">#REF!</definedName>
    <definedName name="_____________L1">#REF!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8">#REF!</definedName>
    <definedName name="____________K1">#REF!</definedName>
    <definedName name="____________L1" localSheetId="8">#REF!</definedName>
    <definedName name="____________L1">#REF!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8">#REF!</definedName>
    <definedName name="___________a03">#REF!</definedName>
    <definedName name="___________A1" localSheetId="8">#REF!</definedName>
    <definedName name="___________A1">#REF!</definedName>
    <definedName name="___________A25" localSheetId="8">#REF!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8">#REF!</definedName>
    <definedName name="___________JJ1">#REF!</definedName>
    <definedName name="___________K1" localSheetId="8">#REF!</definedName>
    <definedName name="___________K1">#REF!</definedName>
    <definedName name="___________L1" localSheetId="8">#REF!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8">#REF!</definedName>
    <definedName name="__________K1">#REF!</definedName>
    <definedName name="__________L1" localSheetId="8">#REF!</definedName>
    <definedName name="__________L1">#REF!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8">#REF!</definedName>
    <definedName name="_________a03">#REF!</definedName>
    <definedName name="_________A1" localSheetId="8">#REF!</definedName>
    <definedName name="_________A1">#REF!</definedName>
    <definedName name="_________A25" localSheetId="8">#REF!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8">#REF!</definedName>
    <definedName name="_________JJ1">#REF!</definedName>
    <definedName name="_________K1" localSheetId="8">#REF!</definedName>
    <definedName name="_________K1">#REF!</definedName>
    <definedName name="_________L1" localSheetId="8">#REF!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8">#REF!</definedName>
    <definedName name="_________vz2">#REF!</definedName>
    <definedName name="________a03" localSheetId="8">#REF!</definedName>
    <definedName name="________a03">#REF!</definedName>
    <definedName name="________A1" localSheetId="8">#REF!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8">#REF!</definedName>
    <definedName name="________JJ1">#REF!</definedName>
    <definedName name="________K1" localSheetId="8">#REF!</definedName>
    <definedName name="________K1">#REF!</definedName>
    <definedName name="________L1" localSheetId="8">#REF!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8">#REF!</definedName>
    <definedName name="________vz2">#REF!</definedName>
    <definedName name="_______a03" localSheetId="8">#REF!</definedName>
    <definedName name="_______a03">#REF!</definedName>
    <definedName name="_______A1" localSheetId="8">#REF!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8">#REF!</definedName>
    <definedName name="_______JJ1">#REF!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8">#REF!</definedName>
    <definedName name="_______L1" localSheetId="5">#REF!</definedName>
    <definedName name="_______L1" localSheetId="6">#REF!</definedName>
    <definedName name="_______L1">#REF!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8">#REF!</definedName>
    <definedName name="_______vz2">#REF!</definedName>
    <definedName name="______a03" localSheetId="8">#REF!</definedName>
    <definedName name="______a03">#REF!</definedName>
    <definedName name="______A1" localSheetId="8">#REF!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8">#REF!</definedName>
    <definedName name="______JJ1">#REF!</definedName>
    <definedName name="______K1" localSheetId="8">#REF!</definedName>
    <definedName name="______K1">#REF!</definedName>
    <definedName name="______L1" localSheetId="8">#REF!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8">#REF!</definedName>
    <definedName name="______vz2">#REF!</definedName>
    <definedName name="_____a03" localSheetId="8">#REF!</definedName>
    <definedName name="_____a03">#REF!</definedName>
    <definedName name="_____A1" localSheetId="8">#REF!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8">#REF!</definedName>
    <definedName name="_____JJ1">#REF!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8">#REF!</definedName>
    <definedName name="_____L1" localSheetId="5">#REF!</definedName>
    <definedName name="_____L1" localSheetId="6">#REF!</definedName>
    <definedName name="_____L1">#REF!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8">#REF!</definedName>
    <definedName name="_____vz2">#REF!</definedName>
    <definedName name="____a03" localSheetId="8">#REF!</definedName>
    <definedName name="____a03">#REF!</definedName>
    <definedName name="____A1" localSheetId="8">#REF!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8">#REF!</definedName>
    <definedName name="____JJ1">#REF!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8">#REF!</definedName>
    <definedName name="____L1" localSheetId="5">#REF!</definedName>
    <definedName name="____L1" localSheetId="6">#REF!</definedName>
    <definedName name="____L1">#REF!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8">#REF!</definedName>
    <definedName name="____vz2">#REF!</definedName>
    <definedName name="___a03" localSheetId="8">#REF!</definedName>
    <definedName name="___a03">#REF!</definedName>
    <definedName name="___A1" localSheetId="8">#REF!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8">#REF!</definedName>
    <definedName name="___JJ1">#REF!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8">#REF!</definedName>
    <definedName name="___L1" localSheetId="5">#REF!</definedName>
    <definedName name="___L1" localSheetId="6">#REF!</definedName>
    <definedName name="___L1">#REF!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8">#REF!</definedName>
    <definedName name="___vz2">#REF!</definedName>
    <definedName name="__a03" localSheetId="8">#REF!</definedName>
    <definedName name="__a03">#REF!</definedName>
    <definedName name="__A1" localSheetId="8">#REF!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8">#REF!</definedName>
    <definedName name="__JJ1">#REF!</definedName>
    <definedName name="__K1" localSheetId="8">#REF!</definedName>
    <definedName name="__K1">#REF!</definedName>
    <definedName name="__L1" localSheetId="8">#REF!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8">#REF!</definedName>
    <definedName name="__vz2">#REF!</definedName>
    <definedName name="_a03" localSheetId="8">#REF!</definedName>
    <definedName name="_a03">#REF!</definedName>
    <definedName name="_A1" localSheetId="8">#REF!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FINANCIERO!$A$4:$R$185</definedName>
    <definedName name="_G2" localSheetId="9">#REF!</definedName>
    <definedName name="_G2" localSheetId="8">#REF!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8">#REF!</definedName>
    <definedName name="_JJ1">#REF!</definedName>
    <definedName name="_K1" localSheetId="8">#REF!</definedName>
    <definedName name="_K1" localSheetId="7">#REF!</definedName>
    <definedName name="_K1" localSheetId="5">#REF!</definedName>
    <definedName name="_K1" localSheetId="6">#REF!</definedName>
    <definedName name="_K1">#REF!</definedName>
    <definedName name="_L1" localSheetId="8">#REF!</definedName>
    <definedName name="_L1" localSheetId="5">#REF!</definedName>
    <definedName name="_L1" localSheetId="6">#REF!</definedName>
    <definedName name="_L1">#REF!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 localSheetId="5">#REF!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'[3]Resumen resul laborat'!$AE$5:$AE$33</definedName>
    <definedName name="AAIU" localSheetId="7">'[3]Resumen resul laborat'!$AE$5:$AE$33</definedName>
    <definedName name="AAIU" localSheetId="5">'[3]Resumen resul laborat'!$AE$5:$AE$33</definedName>
    <definedName name="AAIU" localSheetId="6">'[4]Resumen resul laborat'!$AE$5:$AE$33</definedName>
    <definedName name="AAIU">'[4]Resumen resul laborat'!$AE$5:$AE$33</definedName>
    <definedName name="Acumulado">[5]Datos!$S$3:$S$1912</definedName>
    <definedName name="AIU" localSheetId="9">'[3]Resumen resul laborat'!$AE$5:$AE$34</definedName>
    <definedName name="AIU" localSheetId="8">'[3]Resumen resul laborat'!$AE$5:$AE$34</definedName>
    <definedName name="AIU" localSheetId="7">'[3]Resumen resul laborat'!$AE$5:$AE$34</definedName>
    <definedName name="AIU" localSheetId="5">'[3]Resumen resul laborat'!$AE$5:$AE$34</definedName>
    <definedName name="AIU" localSheetId="6">'[4]Resumen resul laborat'!$AE$5:$AE$34</definedName>
    <definedName name="AIU">'[4]Resumen resul laborat'!$AE$5:$AE$34</definedName>
    <definedName name="alaaa" localSheetId="9">#REF!</definedName>
    <definedName name="alaaa" localSheetId="8">#REF!</definedName>
    <definedName name="alaaa">#REF!</definedName>
    <definedName name="alarg" localSheetId="8">#REF!</definedName>
    <definedName name="alarg">#REF!</definedName>
    <definedName name="_xlnm.Print_Area" localSheetId="2">FINANCIERO!$B$1:$L$209</definedName>
    <definedName name="_xlnm.Print_Area" localSheetId="1">Predial!$A$1:$I$46</definedName>
    <definedName name="_xlnm.Print_Area" localSheetId="9">'Registro fotográfico ambiental'!$B$1:$M$239</definedName>
    <definedName name="_xlnm.Print_Area" localSheetId="8">'Registro fotográfico OyM'!$B$1:$M$101</definedName>
    <definedName name="_xlnm.Print_Area" localSheetId="4">'Registro fotográfico redes'!$B$1:$L$85</definedName>
    <definedName name="_xlnm.Print_Area" localSheetId="5">'Registro fotográfico técnico'!$B$1:$L$104</definedName>
    <definedName name="_xlnm.Print_Area" localSheetId="6">'Registro fotográfico túnel'!$B$1:$M$213</definedName>
    <definedName name="_xlnm.Print_Area">#N/A</definedName>
    <definedName name="arena" localSheetId="9">#REF!</definedName>
    <definedName name="arena" localSheetId="8">#REF!</definedName>
    <definedName name="arena">#REF!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9" hidden="1">[7]L!#REF!</definedName>
    <definedName name="boor" localSheetId="8"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8">#REF!</definedName>
    <definedName name="C.B.R._USME">#REF!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 localSheetId="9">[8]Hoja2!$C$9:$C$11</definedName>
    <definedName name="Cimiento" localSheetId="8">[8]Hoja2!$C$9:$C$11</definedName>
    <definedName name="Cimiento">[9]Hoja2!$C$9:$C$11</definedName>
    <definedName name="Clasificacion">[10]!Clasificacion</definedName>
    <definedName name="CLASIFICACION1" localSheetId="9">#REF!</definedName>
    <definedName name="CLASIFICACION1" localSheetId="8">#REF!</definedName>
    <definedName name="CLASIFICACION1">#REF!</definedName>
    <definedName name="CLASIFICACION2" localSheetId="8">#REF!</definedName>
    <definedName name="CLASIFICACION2">#REF!</definedName>
    <definedName name="CONCEPTO">'[6]Consignaciones CCS'!$G$8:$G$379</definedName>
    <definedName name="COTA" localSheetId="9">#REF!</definedName>
    <definedName name="COTA" localSheetId="8">#REF!</definedName>
    <definedName name="COTA">#REF!</definedName>
    <definedName name="CUA" localSheetId="8">#REF!</definedName>
    <definedName name="CUA" localSheetId="7">#REF!</definedName>
    <definedName name="CUA" localSheetId="5">#REF!</definedName>
    <definedName name="CUA" localSheetId="6">#REF!</definedName>
    <definedName name="CUA">#REF!</definedName>
    <definedName name="CUADR1">#REF!</definedName>
    <definedName name="CUADRO" localSheetId="8">#REF!</definedName>
    <definedName name="CUADRO" localSheetId="5">#REF!</definedName>
    <definedName name="CUADRO" localSheetId="6">#REF!</definedName>
    <definedName name="CUADRO">#REF!</definedName>
    <definedName name="CVBBB">#REF!</definedName>
    <definedName name="D" localSheetId="8">#REF!</definedName>
    <definedName name="D" localSheetId="5">#REF!</definedName>
    <definedName name="D" localSheetId="6">#REF!</definedName>
    <definedName name="D">#REF!</definedName>
    <definedName name="Datos" localSheetId="5">#REF!</definedName>
    <definedName name="Datos">#REF!</definedName>
    <definedName name="dddd">#REF!</definedName>
    <definedName name="DEPARTAMENTO" localSheetId="5">#REF!</definedName>
    <definedName name="DEPARTAMENTO">#REF!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8">#REF!</definedName>
    <definedName name="dgdgdg">#REF!</definedName>
    <definedName name="dgdgfe" localSheetId="8">#REF!</definedName>
    <definedName name="dgdgfe">#REF!</definedName>
    <definedName name="DIANA" localSheetId="8">#REF!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[1]DATOS!#REF!</definedName>
    <definedName name="EQUIV" localSheetId="9">#REF!</definedName>
    <definedName name="EQUIV" localSheetId="8">#REF!</definedName>
    <definedName name="EQUIV">#REF!</definedName>
    <definedName name="Estabilidad" localSheetId="8">#REF!</definedName>
    <definedName name="Estabilidad">#REF!</definedName>
    <definedName name="Estabilidad2" localSheetId="8">#REF!</definedName>
    <definedName name="Estabilidad2">#REF!</definedName>
    <definedName name="Estabilidad3">#REF!</definedName>
    <definedName name="ESTACION">'[6]Consignaciones CCS'!$A$8:$A$379</definedName>
    <definedName name="extracciom" localSheetId="9">#REF!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8">#REF!</definedName>
    <definedName name="FacCorec2">#REF!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'[6]Consignaciones CCS'!$C$8:$C$379</definedName>
    <definedName name="fecha_inicio" localSheetId="2">'[11]Ficha Financiera'!$L$12</definedName>
    <definedName name="fecha_inicio" localSheetId="1">'[12]Ficha Financiera'!$L$12</definedName>
    <definedName name="fecha_inicio" localSheetId="9">'[13]Ficha Financiera'!$L$12</definedName>
    <definedName name="fecha_inicio" localSheetId="3">'[14]Ficha Financiera'!$L$12</definedName>
    <definedName name="fecha_inicio" localSheetId="5">'[15]Ficha Financiera'!$L$12</definedName>
    <definedName name="fecha_inicio">'[16]Ficha Financiera'!$L$12</definedName>
    <definedName name="fff" localSheetId="9">#REF!</definedName>
    <definedName name="fff" localSheetId="8">#REF!</definedName>
    <definedName name="fff">#REF!</definedName>
    <definedName name="FIRMA" localSheetId="9">INDIRECTOMIFOTO</definedName>
    <definedName name="FIRMA" localSheetId="8">INDIRECTOMIFOTO</definedName>
    <definedName name="FIRMA">INDIRECTOMIFOTO</definedName>
    <definedName name="Flujo" localSheetId="9">#REF!</definedName>
    <definedName name="Flujo" localSheetId="8">#REF!</definedName>
    <definedName name="Flujo">#REF!</definedName>
    <definedName name="Flujo2" localSheetId="8">#REF!</definedName>
    <definedName name="Flujo2">#REF!</definedName>
    <definedName name="Flujo3" localSheetId="8">#REF!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9">[17]Datos!#REF!</definedName>
    <definedName name="Fuente" localSheetId="8">[17]Datos!#REF!</definedName>
    <definedName name="Fuente">[17]Datos!#REF!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8">#REF!</definedName>
    <definedName name="gdgd">#REF!</definedName>
    <definedName name="ggg">'[18]AG-MOD-FINURA'!$I$14:$J$22</definedName>
    <definedName name="gol" localSheetId="1">[2]DATOS!$E$1:$E$65536</definedName>
    <definedName name="gol">[1]DATOS!$E$1:$E$65536</definedName>
    <definedName name="GRA" localSheetId="9">#REF!</definedName>
    <definedName name="GRA" localSheetId="8">#REF!</definedName>
    <definedName name="GRA">#REF!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#REF!</definedName>
    <definedName name="graNo">#REF!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9">'[19]Datos Generales'!#REF!</definedName>
    <definedName name="IMAGEN1" localSheetId="8">'[19]Datos Generales'!#REF!</definedName>
    <definedName name="IMAGEN1">'[20]Datos Generales'!#REF!</definedName>
    <definedName name="IMAGEN2" localSheetId="9">'[19]Datos Generales'!#REF!</definedName>
    <definedName name="IMAGEN2" localSheetId="8">'[19]Datos Generales'!#REF!</definedName>
    <definedName name="IMAGEN2">'[20]Datos Generales'!#REF!</definedName>
    <definedName name="inf" localSheetId="2">#REF!</definedName>
    <definedName name="inf" localSheetId="1">#REF!</definedName>
    <definedName name="inf" localSheetId="9">#REF!</definedName>
    <definedName name="inf" localSheetId="8">#REF!</definedName>
    <definedName name="inf" localSheetId="3">#REF!</definedName>
    <definedName name="inf" localSheetId="5">#REF!</definedName>
    <definedName name="inf" localSheetId="6">#REF!</definedName>
    <definedName name="inf">#REF!</definedName>
    <definedName name="informe" localSheetId="8">#REF!</definedName>
    <definedName name="informe" localSheetId="5">#REF!</definedName>
    <definedName name="informe" localSheetId="6">#REF!</definedName>
    <definedName name="informe">#REF!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 localSheetId="9">#REF!</definedName>
    <definedName name="JUAN" localSheetId="8">#REF!</definedName>
    <definedName name="JUAN">#REF!</definedName>
    <definedName name="JUANA" localSheetId="8">#REF!</definedName>
    <definedName name="JUANA">#REF!</definedName>
    <definedName name="julio" localSheetId="8">#REF!</definedName>
    <definedName name="julio">#REF!</definedName>
    <definedName name="JUSNSNS">#REF!</definedName>
    <definedName name="K" localSheetId="5">#REF!</definedName>
    <definedName name="K">#REF!</definedName>
    <definedName name="KIU" localSheetId="5">#REF!</definedName>
    <definedName name="KIU">#REF!</definedName>
    <definedName name="KJUI" localSheetId="5">#REF!</definedName>
    <definedName name="KJUI">#REF!</definedName>
    <definedName name="KOIUIYUU" localSheetId="5">#REF!</definedName>
    <definedName name="KOIUIYUU">#REF!</definedName>
    <definedName name="KOP" localSheetId="5">#REF!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3">[1]DATOS!#REF!</definedName>
    <definedName name="lim.lim" localSheetId="5">[1]DATOS!#REF!</definedName>
    <definedName name="lim.lim">[1]DATOS!#REF!</definedName>
    <definedName name="limite" localSheetId="9">#REF!</definedName>
    <definedName name="limite" localSheetId="8">#REF!</definedName>
    <definedName name="limite">#REF!</definedName>
    <definedName name="listado">[21]LISTADO!$A$5:$F$329</definedName>
    <definedName name="ll" localSheetId="1">[2]DATOS!$W$1:$W$65536</definedName>
    <definedName name="ll">[1]DATOS!$W$1:$W$65536</definedName>
    <definedName name="lll" localSheetId="9">#REF!</definedName>
    <definedName name="lll" localSheetId="8">#REF!</definedName>
    <definedName name="lll">#REF!</definedName>
    <definedName name="locali" localSheetId="8">#REF!</definedName>
    <definedName name="locali">#REF!</definedName>
    <definedName name="LUIS" localSheetId="8">#REF!</definedName>
    <definedName name="LUIS">#REF!</definedName>
    <definedName name="LUISJUAN">#REF!</definedName>
    <definedName name="lusi">#REF!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7">'[22]EXTRACCIÓN (PARAFINADA)'!#REF!</definedName>
    <definedName name="MATRIZ.E" localSheetId="5">'[22]EXTRACCIÓN (PARAFINADA)'!#REF!</definedName>
    <definedName name="MATRIZ.E">'[22]EXTRACCIÓN (PARAFINADA)'!#REF!</definedName>
    <definedName name="MATRIZ.F" localSheetId="9">#REF!</definedName>
    <definedName name="MATRIZ.F" localSheetId="8">#REF!</definedName>
    <definedName name="MATRIZ.F">#REF!</definedName>
    <definedName name="MAURICIO" localSheetId="8">#REF!</definedName>
    <definedName name="MAURICIO">#REF!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[23]DATOS!$AI$3:$AI$1127</definedName>
    <definedName name="muestra" localSheetId="9">#REF!</definedName>
    <definedName name="muestra" localSheetId="8">#REF!</definedName>
    <definedName name="muestra">#REF!</definedName>
    <definedName name="MuestraNo" localSheetId="8">#REF!</definedName>
    <definedName name="MuestraNo">#REF!</definedName>
    <definedName name="NLL">"Rectángulo 9"</definedName>
    <definedName name="nnnnnn">[24]Lista!$B$17:$B$37</definedName>
    <definedName name="NORMA" localSheetId="9">#REF!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8">#REF!</definedName>
    <definedName name="NORMAS" localSheetId="5">#REF!</definedName>
    <definedName name="NORMAS" localSheetId="6">#REF!</definedName>
    <definedName name="NORMAS">#REF!</definedName>
    <definedName name="NOTAS">#REF!</definedName>
    <definedName name="ÑÑ">#REF!</definedName>
    <definedName name="ÑÑÑ">#REF!</definedName>
    <definedName name="obra" localSheetId="1">[2]DATOS!$B$1:$B$65536</definedName>
    <definedName name="obra">[1]DATOS!$B$1:$B$65536</definedName>
    <definedName name="observaciones" localSheetId="9">#REF!</definedName>
    <definedName name="observaciones" localSheetId="8">#REF!</definedName>
    <definedName name="observaciones">#REF!</definedName>
    <definedName name="P" localSheetId="8">#REF!</definedName>
    <definedName name="P" localSheetId="7">#REF!</definedName>
    <definedName name="P" localSheetId="5">#REF!</definedName>
    <definedName name="P" localSheetId="6">#REF!</definedName>
    <definedName name="P">#REF!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5">#REF!</definedName>
    <definedName name="porcentaje_gruesos">#REF!</definedName>
    <definedName name="PPP">#REF!</definedName>
    <definedName name="PPPP">#REF!</definedName>
    <definedName name="PPPPP">#REF!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8">#REF!</definedName>
    <definedName name="Proceso" localSheetId="5">#REF!</definedName>
    <definedName name="Proceso">#REF!</definedName>
    <definedName name="Procesos" localSheetId="8">#REF!</definedName>
    <definedName name="Procesos" localSheetId="5">#REF!</definedName>
    <definedName name="Procesos">#REF!</definedName>
    <definedName name="propiedades" localSheetId="8">#REF!</definedName>
    <definedName name="propiedades" localSheetId="5">#REF!</definedName>
    <definedName name="propiedades">#REF!</definedName>
    <definedName name="proporciones" localSheetId="5">#REF!</definedName>
    <definedName name="proporciones">#REF!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8">#REF!</definedName>
    <definedName name="reteido38">#REF!</definedName>
    <definedName name="reteido4" localSheetId="8">#REF!</definedName>
    <definedName name="reteido4">#REF!</definedName>
    <definedName name="Retenido1" localSheetId="8">#REF!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5">[1]DATOS!#REF!</definedName>
    <definedName name="RF">[1]DATOS!#REF!</definedName>
    <definedName name="RICE" localSheetId="9">#REF!</definedName>
    <definedName name="RICE" localSheetId="8">#REF!</definedName>
    <definedName name="RICE">#REF!</definedName>
    <definedName name="Roughness_Processed_BTAVCICD1" localSheetId="8">#REF!</definedName>
    <definedName name="Roughness_Processed_BTAVCICD1">#REF!</definedName>
    <definedName name="s4o" localSheetId="9">#REF!</definedName>
    <definedName name="s4o" localSheetId="8">#REF!</definedName>
    <definedName name="s4o" localSheetId="7">#REF!</definedName>
    <definedName name="s4o">#REF!</definedName>
    <definedName name="sdsd">[25]Lista!$B$4:$B$12</definedName>
    <definedName name="sjdjhfdggf" localSheetId="9">#REF!</definedName>
    <definedName name="sjdjhfdggf" localSheetId="8">#REF!</definedName>
    <definedName name="sjdjhfdggf">#REF!</definedName>
    <definedName name="slskjsjs" localSheetId="8">#REF!</definedName>
    <definedName name="slskjsjs">#REF!</definedName>
    <definedName name="smi" localSheetId="8">#REF!</definedName>
    <definedName name="smi">#REF!</definedName>
    <definedName name="sojo">#REF!</definedName>
    <definedName name="SOLI">#REF!</definedName>
    <definedName name="sososo">#REF!</definedName>
    <definedName name="ssdd">[25]Lista!$B$23:$B$43</definedName>
    <definedName name="SUELO" localSheetId="9">[26]Hoja1!$B$3:$B$5</definedName>
    <definedName name="SUELO">[27]Hoja1!$B$3:$B$5</definedName>
    <definedName name="sumatoria" localSheetId="9">#REF!</definedName>
    <definedName name="sumatoria" localSheetId="8">#REF!</definedName>
    <definedName name="sumatoria">#REF!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#REF!</definedName>
    <definedName name="TER" localSheetId="9">[8]Hoja2!$C$5:$C$7</definedName>
    <definedName name="TER" localSheetId="8">[8]Hoja2!$C$5:$C$7</definedName>
    <definedName name="TER">[9]Hoja2!$C$5:$C$7</definedName>
    <definedName name="TipoDeDocumento" localSheetId="9">#REF!</definedName>
    <definedName name="TipoDeDocumento" localSheetId="8">#REF!</definedName>
    <definedName name="TipoDeDocumento" localSheetId="5">#REF!</definedName>
    <definedName name="TipoDeDocumento" localSheetId="6">#REF!</definedName>
    <definedName name="TipoDeDocumento">#REF!</definedName>
    <definedName name="TipoDoc">[28]Lista!$B$4:$B$17</definedName>
    <definedName name="TipoDocumento" localSheetId="9">#REF!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ambiental'!$1:$3</definedName>
    <definedName name="_xlnm.Print_Titles" localSheetId="8">'Registro fotográfico OyM'!$A:$L,'Registro fotográfico OyM'!$1:$3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9">#REF!</definedName>
    <definedName name="TT" localSheetId="8">#REF!</definedName>
    <definedName name="TT">#REF!</definedName>
    <definedName name="UIY" localSheetId="8">#REF!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8">#REF!</definedName>
    <definedName name="Volumen">#REF!</definedName>
    <definedName name="VOLUMEN1" localSheetId="8">#REF!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[24]Lista!$B$17:$B$37</definedName>
    <definedName name="yipitin" localSheetId="2">[1]DATOS!#REF!</definedName>
    <definedName name="yipitin" localSheetId="9">[1]DATOS!#REF!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[1]DATOS!#REF!</definedName>
  </definedNames>
  <calcPr calcId="181029"/>
</workbook>
</file>

<file path=xl/calcChain.xml><?xml version="1.0" encoding="utf-8"?>
<calcChain xmlns="http://schemas.openxmlformats.org/spreadsheetml/2006/main">
  <c r="H14" i="1049" l="1"/>
  <c r="I15" i="1049"/>
  <c r="K15" i="1049"/>
  <c r="I16" i="1049"/>
  <c r="K16" i="1049" s="1"/>
  <c r="I17" i="1049"/>
  <c r="K17" i="1049"/>
  <c r="I18" i="1049"/>
  <c r="K18" i="1049" s="1"/>
  <c r="I19" i="1049"/>
  <c r="K19" i="1049"/>
  <c r="I20" i="1049"/>
  <c r="K20" i="1049" s="1"/>
  <c r="I21" i="1049"/>
  <c r="K21" i="1049"/>
  <c r="I22" i="1049"/>
  <c r="K22" i="1049" s="1"/>
  <c r="I23" i="1049"/>
  <c r="K23" i="1049"/>
  <c r="I24" i="1049"/>
  <c r="K24" i="1049" s="1"/>
  <c r="I25" i="1049"/>
  <c r="K25" i="1049"/>
  <c r="I26" i="1049"/>
  <c r="K26" i="1049" s="1"/>
  <c r="I27" i="1049"/>
  <c r="K27" i="1049"/>
  <c r="I28" i="1049"/>
  <c r="K28" i="1049" s="1"/>
  <c r="I29" i="1049"/>
  <c r="K29" i="1049"/>
  <c r="I30" i="1049"/>
  <c r="K30" i="1049" s="1"/>
  <c r="I31" i="1049"/>
  <c r="K31" i="1049"/>
  <c r="I32" i="1049"/>
  <c r="K32" i="1049" s="1"/>
  <c r="I33" i="1049"/>
  <c r="K33" i="1049"/>
  <c r="I34" i="1049"/>
  <c r="K34" i="1049" s="1"/>
  <c r="I35" i="1049"/>
  <c r="K35" i="1049"/>
  <c r="I36" i="1049"/>
  <c r="K36" i="1049" s="1"/>
  <c r="I37" i="1049"/>
  <c r="K37" i="1049"/>
  <c r="I38" i="1049"/>
  <c r="K38" i="1049" s="1"/>
  <c r="I39" i="1049"/>
  <c r="K39" i="1049"/>
  <c r="I40" i="1049"/>
  <c r="K40" i="1049" s="1"/>
  <c r="I41" i="1049"/>
  <c r="K41" i="1049"/>
  <c r="I42" i="1049"/>
  <c r="K42" i="1049" s="1"/>
  <c r="I43" i="1049"/>
  <c r="K43" i="1049"/>
  <c r="I44" i="1049"/>
  <c r="K44" i="1049" s="1"/>
  <c r="I45" i="1049"/>
  <c r="K45" i="1049"/>
  <c r="I46" i="1049"/>
  <c r="K46" i="1049" s="1"/>
  <c r="I47" i="1049"/>
  <c r="K47" i="1049"/>
  <c r="I48" i="1049"/>
  <c r="K48" i="1049" s="1"/>
  <c r="I49" i="1049"/>
  <c r="K49" i="1049"/>
  <c r="I50" i="1049"/>
  <c r="K50" i="1049" s="1"/>
  <c r="I51" i="1049"/>
  <c r="K51" i="1049"/>
  <c r="I52" i="1049"/>
  <c r="K52" i="1049" s="1"/>
  <c r="I53" i="1049"/>
  <c r="K53" i="1049"/>
  <c r="I54" i="1049"/>
  <c r="K54" i="1049" s="1"/>
  <c r="I55" i="1049"/>
  <c r="K55" i="1049"/>
  <c r="I56" i="1049"/>
  <c r="K56" i="1049" s="1"/>
  <c r="I57" i="1049"/>
  <c r="K57" i="1049"/>
  <c r="I58" i="1049"/>
  <c r="K58" i="1049" s="1"/>
  <c r="I59" i="1049"/>
  <c r="K59" i="1049"/>
  <c r="I60" i="1049"/>
  <c r="K60" i="1049" s="1"/>
  <c r="I61" i="1049"/>
  <c r="K61" i="1049"/>
  <c r="I62" i="1049"/>
  <c r="K62" i="1049" s="1"/>
  <c r="I63" i="1049"/>
  <c r="K63" i="1049"/>
  <c r="I64" i="1049"/>
  <c r="K64" i="1049" s="1"/>
  <c r="I65" i="1049"/>
  <c r="K65" i="1049"/>
  <c r="I66" i="1049"/>
  <c r="K66" i="1049" s="1"/>
  <c r="I67" i="1049"/>
  <c r="K67" i="1049"/>
  <c r="I68" i="1049"/>
  <c r="K68" i="1049" s="1"/>
  <c r="I69" i="1049"/>
  <c r="K69" i="1049"/>
  <c r="I70" i="1049"/>
  <c r="K70" i="1049" s="1"/>
  <c r="I71" i="1049"/>
  <c r="K71" i="1049"/>
  <c r="I72" i="1049"/>
  <c r="K72" i="1049" s="1"/>
  <c r="I73" i="1049"/>
  <c r="K73" i="1049"/>
  <c r="I74" i="1049"/>
  <c r="K74" i="1049" s="1"/>
  <c r="I75" i="1049"/>
  <c r="K75" i="1049"/>
  <c r="I76" i="1049"/>
  <c r="K76" i="1049" s="1"/>
  <c r="I77" i="1049"/>
  <c r="K77" i="1049"/>
  <c r="I78" i="1049"/>
  <c r="K78" i="1049" s="1"/>
  <c r="I79" i="1049"/>
  <c r="K79" i="1049"/>
  <c r="I80" i="1049"/>
  <c r="K80" i="1049" s="1"/>
  <c r="I81" i="1049"/>
  <c r="K81" i="1049"/>
  <c r="I82" i="1049"/>
  <c r="K82" i="1049" s="1"/>
  <c r="I83" i="1049"/>
  <c r="K83" i="1049"/>
  <c r="I84" i="1049"/>
  <c r="K84" i="1049" s="1"/>
  <c r="I85" i="1049"/>
  <c r="K85" i="1049"/>
  <c r="I86" i="1049"/>
  <c r="K86" i="1049" s="1"/>
  <c r="I87" i="1049"/>
  <c r="K87" i="1049"/>
  <c r="I88" i="1049"/>
  <c r="K88" i="1049" s="1"/>
  <c r="I89" i="1049"/>
  <c r="K89" i="1049"/>
  <c r="I90" i="1049"/>
  <c r="K90" i="1049" s="1"/>
  <c r="I91" i="1049"/>
  <c r="K91" i="1049"/>
  <c r="I92" i="1049"/>
  <c r="K92" i="1049" s="1"/>
  <c r="I93" i="1049"/>
  <c r="K93" i="1049"/>
  <c r="I94" i="1049"/>
  <c r="K94" i="1049" s="1"/>
  <c r="I95" i="1049"/>
  <c r="K95" i="1049"/>
  <c r="I96" i="1049"/>
  <c r="K96" i="1049" s="1"/>
  <c r="I97" i="1049"/>
  <c r="K97" i="1049"/>
  <c r="I98" i="1049"/>
  <c r="K98" i="1049" s="1"/>
  <c r="I99" i="1049"/>
  <c r="K99" i="1049"/>
  <c r="I100" i="1049"/>
  <c r="K100" i="1049" s="1"/>
  <c r="I101" i="1049"/>
  <c r="K101" i="1049"/>
  <c r="I102" i="1049"/>
  <c r="K102" i="1049" s="1"/>
  <c r="I103" i="1049"/>
  <c r="K103" i="1049"/>
  <c r="I104" i="1049"/>
  <c r="K104" i="1049" s="1"/>
  <c r="I105" i="1049"/>
  <c r="K105" i="1049"/>
  <c r="I106" i="1049"/>
  <c r="K106" i="1049" s="1"/>
  <c r="I107" i="1049"/>
  <c r="K107" i="1049"/>
  <c r="I108" i="1049"/>
  <c r="K108" i="1049" s="1"/>
  <c r="I109" i="1049"/>
  <c r="K109" i="1049"/>
  <c r="I110" i="1049"/>
  <c r="K110" i="1049" s="1"/>
  <c r="I111" i="1049"/>
  <c r="K111" i="1049"/>
  <c r="I112" i="1049"/>
  <c r="K112" i="1049" s="1"/>
  <c r="I113" i="1049"/>
  <c r="K113" i="1049"/>
  <c r="I114" i="1049"/>
  <c r="K114" i="1049" s="1"/>
  <c r="I115" i="1049"/>
  <c r="K115" i="1049"/>
  <c r="I116" i="1049"/>
  <c r="K116" i="1049" s="1"/>
  <c r="I117" i="1049"/>
  <c r="K117" i="1049"/>
  <c r="I118" i="1049"/>
  <c r="K118" i="1049" s="1"/>
  <c r="I119" i="1049"/>
  <c r="K119" i="1049"/>
  <c r="I120" i="1049"/>
  <c r="K120" i="1049" s="1"/>
  <c r="I121" i="1049"/>
  <c r="K121" i="1049"/>
  <c r="I122" i="1049"/>
  <c r="K122" i="1049" s="1"/>
  <c r="I123" i="1049"/>
  <c r="K123" i="1049"/>
  <c r="E124" i="1049"/>
  <c r="I125" i="1049"/>
  <c r="K125" i="1049"/>
  <c r="I126" i="1049"/>
  <c r="E128" i="1049"/>
  <c r="I133" i="1049"/>
  <c r="K133" i="1049" s="1"/>
  <c r="I134" i="1049"/>
  <c r="K134" i="1049" s="1"/>
  <c r="I135" i="1049"/>
  <c r="K135" i="1049" s="1"/>
  <c r="I136" i="1049"/>
  <c r="K136" i="1049" s="1"/>
  <c r="I137" i="1049"/>
  <c r="K137" i="1049" s="1"/>
  <c r="I138" i="1049"/>
  <c r="K138" i="1049" s="1"/>
  <c r="I139" i="1049"/>
  <c r="K139" i="1049" s="1"/>
  <c r="I140" i="1049"/>
  <c r="K140" i="1049" s="1"/>
  <c r="I141" i="1049"/>
  <c r="K141" i="1049" s="1"/>
  <c r="I142" i="1049"/>
  <c r="K142" i="1049" s="1"/>
  <c r="I143" i="1049"/>
  <c r="K143" i="1049" s="1"/>
  <c r="I144" i="1049"/>
  <c r="K144" i="1049" s="1"/>
  <c r="I145" i="1049"/>
  <c r="K145" i="1049" s="1"/>
  <c r="I146" i="1049"/>
  <c r="K146" i="1049" s="1"/>
  <c r="I147" i="1049"/>
  <c r="K147" i="1049" s="1"/>
  <c r="I148" i="1049"/>
  <c r="K148" i="1049" s="1"/>
  <c r="I149" i="1049"/>
  <c r="K149" i="1049" s="1"/>
  <c r="E150" i="1049"/>
  <c r="K150" i="1049" s="1"/>
  <c r="I150" i="1049"/>
  <c r="I151" i="1049"/>
  <c r="K151" i="1049"/>
  <c r="I152" i="1049"/>
  <c r="K152" i="1049"/>
  <c r="I153" i="1049"/>
  <c r="K153" i="1049"/>
  <c r="I154" i="1049"/>
  <c r="K154" i="1049"/>
  <c r="I155" i="1049"/>
  <c r="K155" i="1049"/>
  <c r="I156" i="1049"/>
  <c r="K156" i="1049"/>
  <c r="I157" i="1049"/>
  <c r="K157" i="1049"/>
  <c r="I158" i="1049"/>
  <c r="K158" i="1049"/>
  <c r="I159" i="1049"/>
  <c r="K159" i="1049"/>
  <c r="I160" i="1049"/>
  <c r="K160" i="1049"/>
  <c r="I161" i="1049"/>
  <c r="K161" i="1049"/>
  <c r="I162" i="1049"/>
  <c r="K162" i="1049"/>
  <c r="I163" i="1049"/>
  <c r="K163" i="1049"/>
  <c r="I164" i="1049"/>
  <c r="K164" i="1049"/>
  <c r="I165" i="1049"/>
  <c r="K165" i="1049"/>
  <c r="I166" i="1049"/>
  <c r="K166" i="1049"/>
  <c r="I170" i="1049"/>
  <c r="K170" i="1049"/>
  <c r="I171" i="1049"/>
  <c r="K171" i="1049"/>
  <c r="I172" i="1049"/>
  <c r="K172" i="1049"/>
  <c r="I173" i="1049"/>
  <c r="K173" i="1049"/>
  <c r="I174" i="1049"/>
  <c r="K174" i="1049"/>
  <c r="I175" i="1049"/>
  <c r="K175" i="1049"/>
  <c r="I176" i="1049"/>
  <c r="K176" i="1049"/>
  <c r="I177" i="1049"/>
  <c r="K177" i="1049"/>
  <c r="I178" i="1049"/>
  <c r="K178" i="1049"/>
  <c r="I179" i="1049"/>
  <c r="K179" i="1049"/>
  <c r="I180" i="1049"/>
  <c r="K180" i="1049"/>
  <c r="I181" i="1049"/>
  <c r="K181" i="1049"/>
  <c r="I182" i="1049"/>
  <c r="K182" i="1049"/>
  <c r="L182" i="1049" s="1"/>
  <c r="I183" i="1049"/>
  <c r="K183" i="1049" s="1"/>
  <c r="I190" i="1049"/>
  <c r="K190" i="1049" s="1"/>
  <c r="I191" i="1049"/>
  <c r="K191" i="1049" s="1"/>
  <c r="I192" i="1049"/>
  <c r="K192" i="1049" s="1"/>
  <c r="I193" i="1049"/>
  <c r="K193" i="1049" s="1"/>
  <c r="I194" i="1049"/>
  <c r="K194" i="1049" s="1"/>
  <c r="I195" i="1049"/>
  <c r="K195" i="1049" s="1"/>
  <c r="I196" i="1049"/>
  <c r="K196" i="1049" s="1"/>
  <c r="I197" i="1049"/>
  <c r="K197" i="1049" s="1"/>
  <c r="I198" i="1049"/>
  <c r="K198" i="1049" s="1"/>
  <c r="I199" i="1049"/>
  <c r="K199" i="1049" s="1"/>
  <c r="I200" i="1049"/>
  <c r="K200" i="1049" s="1"/>
  <c r="I204" i="1049"/>
  <c r="K204" i="1049" s="1"/>
  <c r="I205" i="1049"/>
  <c r="K205" i="1049" s="1"/>
  <c r="I206" i="1049"/>
  <c r="K206" i="1049" s="1"/>
  <c r="I207" i="1049"/>
  <c r="K207" i="1049" s="1"/>
  <c r="I208" i="1049"/>
  <c r="K208" i="1049" s="1"/>
  <c r="I209" i="1049"/>
  <c r="K209" i="1049" s="1"/>
  <c r="I210" i="1049"/>
  <c r="K210" i="1049" s="1"/>
  <c r="I211" i="1049"/>
  <c r="K211" i="1049" s="1"/>
  <c r="E212" i="1049"/>
  <c r="I212" i="1049"/>
  <c r="K212" i="1049"/>
  <c r="I213" i="1049"/>
  <c r="K213" i="1049"/>
  <c r="H214" i="1049"/>
  <c r="I214" i="1049"/>
  <c r="K214" i="1049" s="1"/>
  <c r="I215" i="1049"/>
  <c r="K215" i="1049" s="1"/>
  <c r="I216" i="1049"/>
  <c r="K216" i="1049" s="1"/>
  <c r="I217" i="1049"/>
  <c r="K217" i="1049" s="1"/>
  <c r="I218" i="1049"/>
  <c r="K218" i="1049" s="1"/>
  <c r="I219" i="1049"/>
  <c r="K219" i="1049" s="1"/>
  <c r="I220" i="1049"/>
  <c r="K220" i="1049" s="1"/>
  <c r="I221" i="1049"/>
  <c r="K221" i="1049" s="1"/>
  <c r="P224" i="1049"/>
  <c r="Q224" i="1049"/>
  <c r="R224" i="1049"/>
  <c r="I225" i="1049"/>
  <c r="K225" i="1049"/>
  <c r="N225" i="1049"/>
  <c r="I226" i="1049"/>
  <c r="K226" i="1049" s="1"/>
  <c r="N226" i="1049" s="1"/>
  <c r="N227" i="1049" s="1"/>
  <c r="N228" i="1049" s="1"/>
  <c r="I227" i="1049"/>
  <c r="K227" i="1049"/>
  <c r="I228" i="1049"/>
  <c r="K228" i="1049"/>
  <c r="I229" i="1049"/>
  <c r="K229" i="1049" s="1"/>
  <c r="I230" i="1049"/>
  <c r="K230" i="1049"/>
  <c r="I231" i="1049"/>
  <c r="K231" i="1049"/>
  <c r="I232" i="1049"/>
  <c r="K232" i="1049"/>
  <c r="I233" i="1049"/>
  <c r="K233" i="1049" s="1"/>
  <c r="I234" i="1049"/>
  <c r="K234" i="1049"/>
  <c r="I235" i="1049"/>
  <c r="K235" i="1049"/>
  <c r="I236" i="1049"/>
  <c r="K236" i="1049"/>
  <c r="I237" i="1049"/>
  <c r="K237" i="1049" s="1"/>
  <c r="I238" i="1049"/>
  <c r="K238" i="1049"/>
  <c r="I239" i="1049"/>
  <c r="K239" i="1049"/>
  <c r="I240" i="1049"/>
  <c r="K240" i="1049"/>
  <c r="I241" i="1049"/>
  <c r="K241" i="1049" s="1"/>
  <c r="I242" i="1049"/>
  <c r="K242" i="1049"/>
  <c r="I243" i="1049"/>
  <c r="K243" i="1049"/>
  <c r="I244" i="1049"/>
  <c r="K244" i="1049"/>
  <c r="I245" i="1049"/>
  <c r="K245" i="1049" s="1"/>
  <c r="I246" i="1049"/>
  <c r="K246" i="1049"/>
  <c r="I247" i="1049"/>
  <c r="K247" i="1049"/>
  <c r="I248" i="1049"/>
  <c r="K248" i="1049"/>
  <c r="I249" i="1049"/>
  <c r="K249" i="1049" s="1"/>
  <c r="I250" i="1049"/>
  <c r="K250" i="1049"/>
  <c r="I251" i="1049"/>
  <c r="K251" i="1049"/>
  <c r="I252" i="1049"/>
  <c r="K252" i="1049"/>
  <c r="I253" i="1049"/>
  <c r="K253" i="1049" s="1"/>
  <c r="I254" i="1049"/>
  <c r="K254" i="1049"/>
  <c r="I255" i="1049"/>
  <c r="K255" i="1049"/>
  <c r="E256" i="1049"/>
  <c r="I256" i="1049"/>
  <c r="K256" i="1049"/>
  <c r="I257" i="1049"/>
  <c r="K257" i="1049"/>
  <c r="I258" i="1049"/>
  <c r="K258" i="1049" s="1"/>
  <c r="I259" i="1049"/>
  <c r="K259" i="1049"/>
  <c r="I260" i="1049"/>
  <c r="K260" i="1049"/>
  <c r="I261" i="1049"/>
  <c r="K261" i="1049"/>
  <c r="I262" i="1049"/>
  <c r="K262" i="1049" s="1"/>
  <c r="I263" i="1049"/>
  <c r="K263" i="1049"/>
  <c r="I264" i="1049"/>
  <c r="K264" i="1049"/>
  <c r="I265" i="1049"/>
  <c r="K265" i="1049"/>
  <c r="I266" i="1049"/>
  <c r="K266" i="1049"/>
  <c r="I267" i="1049"/>
  <c r="K267" i="1049"/>
  <c r="I268" i="1049"/>
  <c r="E269" i="1049"/>
  <c r="I269" i="1049"/>
  <c r="K269" i="1049"/>
  <c r="I270" i="1049"/>
  <c r="K270" i="1049"/>
  <c r="H271" i="1049"/>
  <c r="I274" i="1049"/>
  <c r="K274" i="1049" s="1"/>
  <c r="K278" i="1049" s="1"/>
  <c r="L278" i="1049" s="1"/>
  <c r="I275" i="1049"/>
  <c r="I276" i="1049"/>
  <c r="K276" i="1049"/>
  <c r="I277" i="1049"/>
  <c r="E277" i="1049" s="1"/>
  <c r="E268" i="1049" s="1"/>
  <c r="E278" i="1049"/>
  <c r="H278" i="1049"/>
  <c r="H279" i="1049"/>
  <c r="I286" i="1049"/>
  <c r="K286" i="1049"/>
  <c r="I296" i="1049"/>
  <c r="K296" i="1049"/>
  <c r="E297" i="1049"/>
  <c r="I297" i="1049"/>
  <c r="I298" i="1049"/>
  <c r="K298" i="1049"/>
  <c r="I299" i="1049"/>
  <c r="K299" i="1049" s="1"/>
  <c r="I300" i="1049"/>
  <c r="K300" i="1049"/>
  <c r="I301" i="1049"/>
  <c r="K301" i="1049" s="1"/>
  <c r="E302" i="1049"/>
  <c r="I302" i="1049"/>
  <c r="K302" i="1049"/>
  <c r="I303" i="1049"/>
  <c r="K303" i="1049"/>
  <c r="I304" i="1049"/>
  <c r="K304" i="1049"/>
  <c r="I305" i="1049"/>
  <c r="K305" i="1049"/>
  <c r="I306" i="1049"/>
  <c r="K306" i="1049"/>
  <c r="I307" i="1049"/>
  <c r="K307" i="1049"/>
  <c r="I308" i="1049"/>
  <c r="K308" i="1049"/>
  <c r="I309" i="1049"/>
  <c r="K309" i="1049"/>
  <c r="I310" i="1049"/>
  <c r="K310" i="1049"/>
  <c r="I311" i="1049"/>
  <c r="K311" i="1049"/>
  <c r="I312" i="1049"/>
  <c r="K312" i="1049"/>
  <c r="I313" i="1049"/>
  <c r="K313" i="1049"/>
  <c r="I314" i="1049"/>
  <c r="K314" i="1049"/>
  <c r="I315" i="1049"/>
  <c r="K315" i="1049"/>
  <c r="I316" i="1049"/>
  <c r="I317" i="1049"/>
  <c r="I318" i="1049"/>
  <c r="K318" i="1049"/>
  <c r="I321" i="1049"/>
  <c r="K321" i="1049"/>
  <c r="I322" i="1049"/>
  <c r="K322" i="1049"/>
  <c r="I323" i="1049"/>
  <c r="K323" i="1049"/>
  <c r="I324" i="1049"/>
  <c r="K324" i="1049"/>
  <c r="E325" i="1049"/>
  <c r="H325" i="1049"/>
  <c r="H337" i="1049" s="1"/>
  <c r="I330" i="1049"/>
  <c r="K330" i="1049"/>
  <c r="I331" i="1049"/>
  <c r="K331" i="1049"/>
  <c r="I332" i="1049"/>
  <c r="K332" i="1049"/>
  <c r="I333" i="1049"/>
  <c r="K333" i="1049"/>
  <c r="K124" i="1049" l="1"/>
  <c r="K128" i="1049" s="1"/>
  <c r="K325" i="1049"/>
  <c r="L325" i="1049" s="1"/>
  <c r="P226" i="1049"/>
  <c r="K297" i="1049"/>
  <c r="K268" i="1049"/>
  <c r="E271" i="1049"/>
  <c r="E279" i="1049" s="1"/>
  <c r="E272" i="1049"/>
  <c r="N229" i="1049"/>
  <c r="N230" i="1049" s="1"/>
  <c r="N231" i="1049" s="1"/>
  <c r="N232" i="1049" s="1"/>
  <c r="N233" i="1049" s="1"/>
  <c r="N234" i="1049" s="1"/>
  <c r="N235" i="1049" s="1"/>
  <c r="N236" i="1049" s="1"/>
  <c r="N237" i="1049" s="1"/>
  <c r="N238" i="1049" s="1"/>
  <c r="N239" i="1049" s="1"/>
  <c r="N240" i="1049" s="1"/>
  <c r="N241" i="1049" s="1"/>
  <c r="N242" i="1049" s="1"/>
  <c r="N243" i="1049" s="1"/>
  <c r="N244" i="1049" s="1"/>
  <c r="N245" i="1049" s="1"/>
  <c r="N246" i="1049" s="1"/>
  <c r="N247" i="1049" s="1"/>
  <c r="N248" i="1049" s="1"/>
  <c r="N249" i="1049" s="1"/>
  <c r="N250" i="1049" s="1"/>
  <c r="N251" i="1049" s="1"/>
  <c r="N252" i="1049" s="1"/>
  <c r="N253" i="1049" s="1"/>
  <c r="N254" i="1049" s="1"/>
  <c r="N255" i="1049" s="1"/>
  <c r="N256" i="1049" s="1"/>
  <c r="N257" i="1049" s="1"/>
  <c r="N258" i="1049" s="1"/>
  <c r="N259" i="1049" s="1"/>
  <c r="N260" i="1049" s="1"/>
  <c r="N261" i="1049" s="1"/>
  <c r="N262" i="1049" s="1"/>
  <c r="N263" i="1049" s="1"/>
  <c r="N264" i="1049" s="1"/>
  <c r="K271" i="1049"/>
  <c r="R226" i="1049" l="1"/>
  <c r="Q226" i="1049"/>
  <c r="K279" i="1049"/>
  <c r="L279" i="1049" s="1"/>
  <c r="L271" i="1049"/>
  <c r="Q54" i="1047" l="1"/>
  <c r="Q53" i="1047"/>
  <c r="P52" i="1047"/>
  <c r="O52" i="1047"/>
  <c r="N52" i="1047"/>
  <c r="M52" i="1047"/>
  <c r="Q52" i="1047" s="1"/>
  <c r="Q51" i="1047"/>
  <c r="P51" i="1047"/>
  <c r="Q50" i="1047"/>
  <c r="Q49" i="1047"/>
  <c r="P49" i="1047"/>
  <c r="O49" i="1047"/>
  <c r="N49" i="1047"/>
  <c r="M49" i="1047"/>
  <c r="Q48" i="1047"/>
  <c r="Q47" i="1047"/>
  <c r="Q46" i="1047"/>
  <c r="P46" i="1047"/>
  <c r="O46" i="1047"/>
  <c r="N46" i="1047"/>
  <c r="Q45" i="1047"/>
  <c r="Q44" i="1047"/>
  <c r="Q43" i="1047"/>
  <c r="O43" i="1047"/>
  <c r="N43" i="1047"/>
  <c r="M43" i="1047"/>
  <c r="Q42" i="1047"/>
  <c r="G42" i="1047"/>
  <c r="Q41" i="1047"/>
  <c r="Q40" i="1047"/>
  <c r="O40" i="1047"/>
  <c r="N40" i="1047"/>
  <c r="M40" i="1047"/>
  <c r="G40" i="1047"/>
  <c r="Q39" i="1047"/>
  <c r="G39" i="1047"/>
  <c r="Q38" i="1047"/>
  <c r="G38" i="1047"/>
  <c r="Q37" i="1047"/>
  <c r="O37" i="1047"/>
  <c r="N37" i="1047"/>
  <c r="M37" i="1047"/>
  <c r="G37" i="1047"/>
  <c r="Q36" i="1047"/>
  <c r="G36" i="1047"/>
  <c r="Q35" i="1047"/>
  <c r="G35" i="1047"/>
  <c r="Q34" i="1047"/>
  <c r="O34" i="1047"/>
  <c r="N34" i="1047"/>
  <c r="M34" i="1047"/>
  <c r="G34" i="1047"/>
  <c r="Q33" i="1047"/>
  <c r="O33" i="1047"/>
  <c r="G33" i="1047"/>
  <c r="Q32" i="1047"/>
  <c r="O32" i="1047"/>
  <c r="G32" i="1047"/>
  <c r="Q31" i="1047"/>
  <c r="P31" i="1047"/>
  <c r="O31" i="1047"/>
  <c r="N31" i="1047"/>
  <c r="M31" i="1047"/>
  <c r="G31" i="1047"/>
  <c r="Q30" i="1047"/>
  <c r="O30" i="1047"/>
  <c r="N30" i="1047"/>
  <c r="M30" i="1047"/>
  <c r="G30" i="1047"/>
  <c r="Q29" i="1047"/>
  <c r="O29" i="1047"/>
  <c r="N29" i="1047"/>
  <c r="G29" i="1047"/>
  <c r="P28" i="1047"/>
  <c r="O28" i="1047"/>
  <c r="N28" i="1047"/>
  <c r="M28" i="1047"/>
  <c r="Q28" i="1047" s="1"/>
  <c r="G28" i="1047"/>
  <c r="Q27" i="1047"/>
  <c r="G27" i="1047"/>
  <c r="Q26" i="1047"/>
  <c r="G26" i="1047"/>
  <c r="P25" i="1047"/>
  <c r="O25" i="1047"/>
  <c r="N25" i="1047"/>
  <c r="Q25" i="1047" s="1"/>
  <c r="M25" i="1047"/>
  <c r="G25" i="1047"/>
  <c r="Q24" i="1047"/>
  <c r="G24" i="1047"/>
  <c r="Q23" i="1047"/>
  <c r="G23" i="1047"/>
  <c r="Q22" i="1047"/>
  <c r="P22" i="1047"/>
  <c r="O22" i="1047"/>
  <c r="N22" i="1047"/>
  <c r="M22" i="1047"/>
  <c r="G22" i="1047"/>
  <c r="P21" i="1047"/>
  <c r="O21" i="1047"/>
  <c r="N21" i="1047"/>
  <c r="Q21" i="1047" s="1"/>
  <c r="M21" i="1047"/>
  <c r="G21" i="1047"/>
  <c r="P20" i="1047"/>
  <c r="Q20" i="1047" s="1"/>
  <c r="O20" i="1047"/>
  <c r="N20" i="1047"/>
  <c r="G20" i="1047"/>
  <c r="Q19" i="1047"/>
  <c r="P19" i="1047"/>
  <c r="O19" i="1047"/>
  <c r="N19" i="1047"/>
  <c r="M19" i="1047"/>
  <c r="G19" i="1047"/>
  <c r="Q18" i="1047"/>
  <c r="G18" i="1047"/>
  <c r="Q17" i="1047"/>
  <c r="G17" i="1047"/>
  <c r="Q16" i="1047"/>
  <c r="P16" i="1047"/>
  <c r="O16" i="1047"/>
  <c r="N16" i="1047"/>
  <c r="M16" i="1047"/>
  <c r="G16" i="1047"/>
  <c r="Q15" i="1047"/>
  <c r="G15" i="1047"/>
  <c r="Q14" i="1047"/>
  <c r="G14" i="1047"/>
  <c r="Q13" i="1047"/>
  <c r="P13" i="1047"/>
  <c r="O13" i="1047"/>
  <c r="N13" i="1047"/>
  <c r="M13" i="1047"/>
  <c r="G13" i="1047"/>
  <c r="Q12" i="1047"/>
  <c r="P12" i="1047"/>
  <c r="N12" i="1047"/>
  <c r="G12" i="1047"/>
  <c r="E12" i="1047"/>
  <c r="D12" i="1047"/>
  <c r="Q11" i="1047"/>
  <c r="P11" i="1047"/>
  <c r="N11" i="1047"/>
  <c r="M11" i="1047"/>
  <c r="G11" i="1047"/>
  <c r="E11" i="1047"/>
  <c r="D11" i="1047"/>
  <c r="Q10" i="1047"/>
  <c r="G10" i="1047"/>
  <c r="S382" i="316" l="1"/>
  <c r="S381" i="316"/>
  <c r="S379" i="316"/>
  <c r="S380" i="316" s="1"/>
  <c r="S378" i="316"/>
  <c r="F278" i="316" l="1"/>
  <c r="J278" i="316" l="1"/>
  <c r="E154" i="316"/>
  <c r="G141" i="316" s="1"/>
  <c r="F200" i="316"/>
  <c r="J200" i="316" s="1"/>
  <c r="E258" i="316"/>
  <c r="I258" i="316" s="1"/>
  <c r="G146" i="316"/>
  <c r="J291" i="316"/>
  <c r="E281" i="316"/>
  <c r="C281" i="316"/>
  <c r="D261" i="316"/>
  <c r="B261" i="316"/>
  <c r="J243" i="316"/>
  <c r="E203" i="316"/>
  <c r="C203" i="316"/>
  <c r="D157" i="316"/>
  <c r="B157" i="316"/>
  <c r="K148" i="316"/>
  <c r="E148" i="316"/>
  <c r="G281" i="316"/>
  <c r="H146" i="316"/>
  <c r="K145" i="316"/>
  <c r="H145" i="316"/>
  <c r="G145" i="316"/>
  <c r="K144" i="316"/>
  <c r="F261" i="316" s="1"/>
  <c r="H144" i="316"/>
  <c r="K143" i="316"/>
  <c r="G246" i="316" s="1"/>
  <c r="H246" i="316" s="1"/>
  <c r="H143" i="316"/>
  <c r="G143" i="316"/>
  <c r="K142" i="316"/>
  <c r="G203" i="316" s="1"/>
  <c r="H142" i="316"/>
  <c r="K141" i="316"/>
  <c r="F157" i="316" s="1"/>
  <c r="H141" i="316"/>
  <c r="H148" i="316" l="1"/>
  <c r="G142" i="316"/>
  <c r="I154" i="316"/>
  <c r="G144" i="316"/>
  <c r="G148"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Financiero</author>
  </authors>
  <commentList>
    <comment ref="M256" authorId="0" shapeId="0" xr:uid="{00000000-0006-0000-0000-000001000000}">
      <text>
        <r>
          <rPr>
            <b/>
            <sz val="9"/>
            <color indexed="81"/>
            <rFont val="Tahoma"/>
            <family val="2"/>
          </rPr>
          <t>Financiero:</t>
        </r>
        <r>
          <rPr>
            <sz val="9"/>
            <color indexed="81"/>
            <rFont val="Tahoma"/>
            <family val="2"/>
          </rPr>
          <t xml:space="preserve">
Valor del fondeo 5.655.984.726</t>
        </r>
      </text>
    </comment>
  </commentList>
</comments>
</file>

<file path=xl/sharedStrings.xml><?xml version="1.0" encoding="utf-8"?>
<sst xmlns="http://schemas.openxmlformats.org/spreadsheetml/2006/main" count="3340" uniqueCount="1399">
  <si>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</si>
  <si>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</si>
  <si>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</si>
  <si>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</si>
  <si>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</si>
  <si>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</si>
  <si>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</si>
  <si>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</si>
  <si>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</si>
  <si>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</si>
  <si>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</si>
  <si>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</si>
  <si>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</si>
  <si>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</si>
  <si>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</si>
  <si>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</si>
  <si>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</si>
  <si>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</si>
  <si>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</si>
  <si>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</si>
  <si>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</si>
  <si>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</si>
  <si>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</si>
  <si>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</si>
  <si>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</si>
  <si>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</si>
  <si>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</si>
  <si>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</si>
  <si>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</si>
  <si>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</si>
  <si>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</si>
  <si>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</si>
  <si>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</si>
  <si>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</si>
  <si>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</si>
  <si>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</si>
  <si>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</si>
  <si>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</si>
  <si>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</si>
  <si>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</si>
  <si>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</si>
  <si>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</si>
  <si>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</si>
  <si>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</si>
  <si>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</si>
  <si>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</si>
  <si>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</si>
  <si>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</si>
  <si>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</si>
  <si>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</si>
  <si>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</si>
  <si>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</si>
  <si>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</si>
  <si>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</si>
  <si>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</si>
  <si>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</si>
  <si>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</si>
  <si>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</si>
  <si>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</si>
  <si>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</si>
  <si>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</si>
  <si>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</si>
  <si>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</si>
  <si>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</si>
  <si>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</si>
  <si>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</si>
  <si>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</si>
  <si>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</si>
  <si>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</si>
  <si>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</si>
  <si>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</si>
  <si>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</si>
  <si>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</si>
  <si>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</si>
  <si>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</si>
  <si>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</si>
  <si>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</si>
  <si>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</si>
  <si>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</si>
  <si>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</si>
  <si>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</si>
  <si>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</si>
  <si>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</si>
  <si>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</si>
  <si>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</si>
  <si>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</si>
  <si>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</si>
  <si>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</si>
  <si>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</si>
  <si>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</si>
  <si>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</si>
  <si>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</si>
  <si>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</si>
  <si>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</si>
  <si>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</si>
  <si>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</si>
  <si>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</si>
  <si>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</si>
  <si>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</si>
  <si>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</si>
  <si>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</si>
  <si>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</si>
  <si>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</si>
  <si>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</si>
  <si>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</si>
  <si>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</si>
  <si>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</si>
  <si>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</si>
  <si>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</si>
  <si>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</si>
  <si>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</si>
  <si>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</si>
  <si>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</si>
  <si>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</si>
  <si>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</si>
  <si>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</si>
  <si>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</si>
  <si>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</si>
  <si>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</si>
  <si>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</si>
  <si>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</si>
  <si>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</si>
  <si>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</si>
  <si>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</si>
  <si>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</si>
  <si>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</si>
  <si>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</si>
  <si>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</si>
  <si>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</si>
  <si>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</si>
  <si>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</si>
  <si>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</si>
  <si>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</si>
  <si>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</si>
  <si>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</si>
  <si>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</si>
  <si>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</si>
  <si>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</si>
  <si>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</si>
  <si>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</si>
  <si>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</si>
  <si>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</si>
  <si>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</si>
  <si>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</si>
  <si>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</si>
  <si>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</si>
  <si>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</si>
  <si>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</si>
  <si>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</si>
  <si>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</si>
  <si>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</si>
  <si>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</si>
  <si>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</si>
  <si>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</si>
  <si>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</si>
  <si>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</si>
  <si>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</si>
  <si>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</si>
  <si>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</si>
  <si>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</si>
  <si>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</si>
  <si>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</si>
  <si>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</si>
  <si>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</si>
  <si>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</si>
  <si>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</si>
  <si>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</si>
  <si>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</si>
  <si>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</si>
  <si>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</si>
  <si>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</si>
  <si>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</si>
  <si>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</si>
  <si>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</si>
  <si>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</si>
  <si>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</si>
  <si>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</si>
  <si>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</si>
  <si>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</si>
  <si>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</si>
  <si>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</si>
  <si>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</si>
  <si>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</si>
  <si>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</si>
  <si>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</si>
  <si>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</si>
  <si>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</si>
  <si>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</si>
  <si>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</si>
  <si>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</si>
  <si>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</si>
  <si>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</si>
  <si>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</si>
  <si>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</si>
  <si>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</si>
  <si>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</si>
  <si>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</si>
  <si>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</si>
  <si>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</si>
  <si>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</si>
  <si>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</si>
  <si>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</si>
  <si>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</si>
  <si>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</si>
  <si>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</si>
  <si>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</si>
  <si>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</si>
  <si>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</si>
  <si>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</si>
  <si>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</si>
  <si>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</si>
  <si>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</si>
  <si>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</si>
  <si>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</si>
  <si>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</si>
  <si>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</si>
  <si>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</si>
  <si>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</si>
  <si>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</si>
  <si>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</si>
  <si>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</si>
  <si>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</si>
  <si>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</si>
  <si>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</si>
  <si>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</si>
  <si>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</si>
  <si>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</si>
  <si>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</si>
  <si>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</si>
  <si>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</si>
  <si>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</si>
  <si>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</si>
  <si>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</si>
  <si>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</si>
  <si>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</si>
  <si>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</si>
  <si>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</si>
  <si>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</si>
  <si>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</si>
  <si>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</si>
  <si>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</si>
  <si>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</si>
  <si>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</si>
  <si>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</si>
  <si>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</si>
  <si>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</si>
  <si>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</si>
  <si>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</si>
  <si>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</si>
  <si>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</si>
  <si>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</si>
  <si>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</si>
  <si>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</si>
  <si>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</si>
  <si>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</si>
  <si>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</si>
  <si>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</si>
  <si>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</si>
  <si>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</si>
  <si>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</si>
  <si>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</si>
  <si>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</si>
  <si>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</si>
  <si>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</si>
  <si>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</si>
  <si>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</si>
  <si>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</si>
  <si>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</si>
  <si>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</si>
  <si>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</si>
  <si>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</si>
  <si>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</si>
  <si>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</si>
  <si>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</si>
  <si>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</si>
  <si>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</si>
  <si>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</si>
  <si>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</si>
  <si>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</si>
  <si>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</si>
  <si>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</si>
  <si>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</si>
  <si>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</si>
  <si>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</si>
  <si>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</si>
  <si>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</si>
  <si>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</si>
  <si>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</si>
  <si>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</si>
  <si>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</si>
  <si>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</si>
  <si>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</si>
  <si>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</si>
  <si>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</si>
  <si>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</si>
  <si>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</si>
  <si>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</si>
  <si>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</si>
  <si>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</si>
  <si>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</si>
  <si>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</si>
  <si>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</si>
  <si>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</si>
  <si>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</si>
  <si>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</si>
  <si>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</si>
  <si>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</si>
  <si>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</si>
  <si>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</si>
  <si>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</si>
  <si>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</si>
  <si>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</si>
  <si>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</si>
  <si>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</si>
  <si>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</si>
  <si>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</si>
  <si>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</si>
  <si>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</si>
  <si>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</si>
  <si>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</si>
  <si>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</si>
  <si>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</si>
  <si>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</si>
  <si>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</si>
  <si>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</si>
  <si>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</si>
  <si>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</si>
  <si>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</si>
  <si>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</si>
  <si>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</si>
  <si>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</si>
  <si>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</si>
  <si>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</si>
  <si>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</si>
  <si>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</si>
  <si>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</si>
  <si>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</si>
  <si>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</si>
  <si>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</si>
  <si>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</si>
  <si>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</si>
  <si>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</si>
  <si>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</si>
  <si>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</si>
  <si>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</si>
  <si>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</si>
  <si>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</si>
  <si>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</si>
  <si>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</si>
  <si>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</si>
  <si>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</si>
  <si>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</si>
  <si>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</si>
  <si>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</si>
  <si>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</si>
  <si>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</si>
  <si>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</si>
  <si>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</si>
  <si>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</si>
  <si>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</si>
  <si>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</si>
  <si>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</si>
  <si>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</si>
  <si>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</si>
  <si>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</si>
  <si>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</si>
  <si>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</si>
  <si>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</si>
  <si>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</si>
  <si>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</si>
  <si>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</si>
  <si>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</si>
  <si>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</si>
  <si>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</si>
  <si>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</si>
  <si>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</si>
  <si>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</si>
  <si>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</si>
  <si>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</si>
  <si>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</si>
  <si>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</si>
  <si>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</si>
  <si>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</si>
  <si>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</si>
  <si>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</si>
  <si>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</si>
  <si>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</si>
  <si>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</si>
  <si>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</si>
  <si>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</si>
  <si>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</si>
  <si>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</si>
  <si>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</si>
  <si>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</si>
  <si>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</si>
  <si>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</si>
  <si>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</si>
  <si>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</si>
  <si>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</si>
  <si>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</si>
  <si>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</si>
  <si>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</si>
  <si>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</si>
  <si>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</si>
  <si>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</si>
  <si>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</si>
  <si>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</si>
  <si>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</si>
  <si>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</si>
  <si>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</si>
  <si>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</si>
  <si>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</si>
  <si>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</si>
  <si>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</si>
  <si>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</si>
  <si>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</si>
  <si>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</si>
  <si>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</si>
  <si>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</si>
  <si>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</si>
  <si>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</si>
  <si>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</si>
  <si>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</si>
  <si>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</si>
  <si>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</si>
  <si>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</si>
  <si>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</si>
  <si>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</si>
  <si>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</si>
  <si>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</si>
  <si>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</si>
  <si>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</si>
  <si>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</si>
  <si>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</si>
  <si>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</si>
  <si>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</si>
  <si>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</si>
  <si>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</si>
  <si>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</si>
  <si>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</si>
  <si>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</si>
  <si>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</si>
  <si>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</si>
  <si>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</si>
  <si>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</si>
  <si>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</si>
  <si>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</si>
  <si>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</si>
  <si>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</si>
  <si>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</si>
  <si>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</si>
  <si>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</si>
  <si>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</si>
  <si>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</si>
  <si>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</si>
  <si>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</si>
  <si>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</si>
  <si>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</si>
  <si>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</si>
  <si>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</si>
  <si>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</si>
  <si>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</si>
  <si>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</si>
  <si>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</si>
  <si>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</si>
  <si>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</si>
  <si>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</si>
  <si>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</si>
  <si>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</si>
  <si>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</si>
  <si>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</si>
  <si>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</si>
  <si>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</si>
  <si>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</si>
  <si>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</si>
  <si>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</si>
  <si>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</si>
  <si>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</si>
  <si>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</si>
  <si>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</si>
  <si>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</si>
  <si>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</si>
  <si>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</si>
  <si>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</si>
  <si>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</si>
  <si>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</si>
  <si>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</si>
  <si>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</si>
  <si>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</si>
  <si>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</si>
  <si>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</si>
  <si>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</si>
  <si>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</si>
  <si>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</si>
  <si>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</si>
  <si>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</si>
  <si>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</si>
  <si>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</si>
  <si>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</si>
  <si>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</si>
  <si>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</si>
  <si>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</si>
  <si>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</si>
  <si>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</si>
  <si>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</si>
  <si>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</si>
  <si>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</si>
  <si>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</si>
  <si>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</si>
  <si>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</si>
  <si>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</si>
  <si>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</si>
  <si>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</si>
  <si>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</si>
  <si>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</si>
  <si>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</si>
  <si>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</si>
  <si>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</si>
  <si>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</si>
  <si>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</si>
  <si>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</si>
  <si>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</si>
  <si>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</si>
  <si>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</si>
  <si>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</si>
  <si>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</si>
  <si>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</si>
  <si>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</si>
  <si>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</si>
  <si>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</si>
  <si>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</si>
  <si>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</si>
  <si>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PK 22+430/480 CI</t>
  </si>
  <si>
    <t>Puente PK 0+930 UF 1. Acabados de defensas tipo New Jersey, ambos costados.</t>
  </si>
  <si>
    <t>,</t>
  </si>
  <si>
    <t>PK 5+720</t>
  </si>
  <si>
    <t xml:space="preserve">PK 14+700 </t>
  </si>
  <si>
    <t>PK 18+000</t>
  </si>
  <si>
    <t>Puente PK 0+930 UF 1. Vista panorámica Puente construido.</t>
  </si>
  <si>
    <t>Puente PK 1+440 UF 1-  Vista panorámica Puente construido.</t>
  </si>
  <si>
    <t>ACTIVIDADES CRÍTICAS SEGÚN ANEXO #1 DE MAR 1 POR LA CUARENTENA DEL COVID-19</t>
  </si>
  <si>
    <t xml:space="preserve">PK 15+300 </t>
  </si>
  <si>
    <t>PK 14+900</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</si>
  <si>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</si>
  <si>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</si>
  <si>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</si>
  <si>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</si>
  <si>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</si>
  <si>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</si>
  <si>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</si>
  <si>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</si>
  <si>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</si>
  <si>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</si>
  <si>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</si>
  <si>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</si>
  <si>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SEGURIDAD VIAL</t>
  </si>
  <si>
    <t>PK 19+200  CD</t>
  </si>
  <si>
    <t>PK 18+400  CI</t>
  </si>
  <si>
    <t>TRABAJOS FINALIZADOS EL 29 DE MAYO DEL 2020</t>
  </si>
  <si>
    <t>Puente PK 0+160 UF 1- Defensa tipo New Jersey terminadas.</t>
  </si>
  <si>
    <t>REUNIONES/ACTIVIDADES</t>
  </si>
  <si>
    <t>PK 0+650/700 CI</t>
  </si>
  <si>
    <t>PK 17+800</t>
  </si>
  <si>
    <t>Excavación / Rellenos de terraplén / Drenajes - CD</t>
  </si>
  <si>
    <t>Reforzamiento y protección talud perfilado - Pavimento rígido, veredal</t>
  </si>
  <si>
    <t>PK 12+850</t>
  </si>
  <si>
    <t>PK 4+500</t>
  </si>
  <si>
    <t>PK 8+400</t>
  </si>
  <si>
    <t>Perfilado de talud (fallado el pasado 22 de enero) - CD</t>
  </si>
  <si>
    <t>PK 10+200</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</si>
  <si>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</si>
  <si>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</si>
  <si>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</si>
  <si>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</si>
  <si>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</si>
  <si>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</si>
  <si>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</si>
  <si>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</si>
  <si>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</si>
  <si>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</si>
  <si>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</si>
  <si>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</si>
  <si>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</si>
  <si>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</si>
  <si>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</si>
  <si>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</si>
  <si>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</si>
  <si>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</si>
  <si>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</si>
  <si>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</si>
  <si>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</si>
  <si>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</si>
  <si>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</si>
  <si>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</si>
  <si>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</si>
  <si>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</si>
  <si>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</si>
  <si>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</si>
  <si>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</si>
  <si>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</si>
  <si>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</si>
  <si>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</si>
  <si>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</si>
  <si>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</si>
  <si>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</si>
  <si>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</si>
  <si>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</si>
  <si>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</si>
  <si>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</si>
  <si>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</si>
  <si>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</si>
  <si>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</si>
  <si>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</si>
  <si>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</si>
  <si>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</si>
  <si>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</si>
  <si>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21+300 CI</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</si>
  <si>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</si>
  <si>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</si>
  <si>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</si>
  <si>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</si>
  <si>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</si>
  <si>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</si>
  <si>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</si>
  <si>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</si>
  <si>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</si>
  <si>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</si>
  <si>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</si>
  <si>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</si>
  <si>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</si>
  <si>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</si>
  <si>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</si>
  <si>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</si>
  <si>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</si>
  <si>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</si>
  <si>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</si>
  <si>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</si>
  <si>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</si>
  <si>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</si>
  <si>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</si>
  <si>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</si>
  <si>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</si>
  <si>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</si>
  <si>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</si>
  <si>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</si>
  <si>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</si>
  <si>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</si>
  <si>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</si>
  <si>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</si>
  <si>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</si>
  <si>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</si>
  <si>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</si>
  <si>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</si>
  <si>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</si>
  <si>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</si>
  <si>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</si>
  <si>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</si>
  <si>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</si>
  <si>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</si>
  <si>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</si>
  <si>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</si>
  <si>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</si>
  <si>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</si>
  <si>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</si>
  <si>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</si>
  <si>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</si>
  <si>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</si>
  <si>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</si>
  <si>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</si>
  <si>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</si>
  <si>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</si>
  <si>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</si>
  <si>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</si>
  <si>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</si>
  <si>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</si>
  <si>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</si>
  <si>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</si>
  <si>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</si>
  <si>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</si>
  <si>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</si>
  <si>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</si>
  <si>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</si>
  <si>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</si>
  <si>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</si>
  <si>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</si>
  <si>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</si>
  <si>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</si>
  <si>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</si>
  <si>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</si>
  <si>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</si>
  <si>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</si>
  <si>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</si>
  <si>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</si>
  <si>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</si>
  <si>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</si>
  <si>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</si>
  <si>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</si>
  <si>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</si>
  <si>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</si>
  <si>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</si>
  <si>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</si>
  <si>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</si>
  <si>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</si>
  <si>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</si>
  <si>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</si>
  <si>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</si>
  <si>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</si>
  <si>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</si>
  <si>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</si>
  <si>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</si>
  <si>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</si>
  <si>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</si>
  <si>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</si>
  <si>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</si>
  <si>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</si>
  <si>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</si>
  <si>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</si>
  <si>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</si>
  <si>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</si>
  <si>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</si>
  <si>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</si>
  <si>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</si>
  <si>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</si>
  <si>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</si>
  <si>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</si>
  <si>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</si>
  <si>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</si>
  <si>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</si>
  <si>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</si>
  <si>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</si>
  <si>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</si>
  <si>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</si>
  <si>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</si>
  <si>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</si>
  <si>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</si>
  <si>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</si>
  <si>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</si>
  <si>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</si>
  <si>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14+400 CD</t>
  </si>
  <si>
    <t>Cortes en taludes, perfilados, consolidación  - Granulares  -  CI</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</si>
  <si>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</si>
  <si>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</si>
  <si>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</si>
  <si>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</si>
  <si>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</si>
  <si>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</si>
  <si>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</si>
  <si>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</si>
  <si>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</si>
  <si>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PK 29+900 CD</t>
  </si>
  <si>
    <t>PK 30+500 CI</t>
  </si>
  <si>
    <t xml:space="preserve">Reforzamiento de talud </t>
  </si>
  <si>
    <t>PK 30+600 CD</t>
  </si>
  <si>
    <t>PK 31+200 CD</t>
  </si>
  <si>
    <t>Consolidación de talud + drenajes</t>
  </si>
  <si>
    <t>PK 31+270 CD</t>
  </si>
  <si>
    <t>PR 6+700</t>
  </si>
  <si>
    <t>Puente el Paso sobre el Rio Cauca (o puente amarillo)</t>
  </si>
  <si>
    <t>Llenos y ODT # 008 + Disipador - CI</t>
  </si>
  <si>
    <t xml:space="preserve">Talud rehabilitado </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</si>
  <si>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</si>
  <si>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 xml:space="preserve">Granulares + capa asfáltica sobre ODT + Demarcación horizontal </t>
  </si>
  <si>
    <t xml:space="preserve">Mezcla asfáltica en caliente, MSC-25 + Demarcación horizontal </t>
  </si>
  <si>
    <t>ODT # 063 + Estructura granular + Capa asfáltica + Demarcación horizontal - CD</t>
  </si>
  <si>
    <t>PK 15+000 CI</t>
  </si>
  <si>
    <t>Corte de talud y alargue de Box # 071</t>
  </si>
  <si>
    <t>PK 15+400 CD</t>
  </si>
  <si>
    <t>PK 18+400</t>
  </si>
  <si>
    <t xml:space="preserve">RAP (Recycling Asphalt Pavement) </t>
  </si>
  <si>
    <t>PK 18+200  CI</t>
  </si>
  <si>
    <t>PK 20+150  CD</t>
  </si>
  <si>
    <t>PK 20+270  CD</t>
  </si>
  <si>
    <t>PK 22+232 CI</t>
  </si>
  <si>
    <t>Box culvert # 099</t>
  </si>
  <si>
    <t>Drenajes + Paisajismo - Sitio Piedras Verdes</t>
  </si>
  <si>
    <t>PK 21+900</t>
  </si>
  <si>
    <t>Cortes y excavaciones mecánicas + descapotes. Alargue de Box # 119 y dos ODTs # 117 y 118</t>
  </si>
  <si>
    <t>Retorno #2 - Paisajismo</t>
  </si>
  <si>
    <t>FECHA  APROBACIÓN</t>
  </si>
  <si>
    <t>Descripción</t>
  </si>
  <si>
    <t>Ficha Social No Objetada</t>
  </si>
  <si>
    <t>Ficha Social Objetada</t>
  </si>
  <si>
    <t>No Aplica Compensación</t>
  </si>
  <si>
    <t>PK 8+080</t>
  </si>
  <si>
    <t>Mejoramiento - CI</t>
  </si>
  <si>
    <t xml:space="preserve">Las plantas concreteras del PK 13 y del PK 1+200 harán la fabricación de: concretos lanzados, concretos estructurales, morteros de inyección y los concretos simples; según los requerimientos de cada uno de los frentes activos que los requieran. </t>
  </si>
  <si>
    <t>ÉPSILON4G</t>
  </si>
  <si>
    <t>PK 3+400</t>
  </si>
  <si>
    <t>Muro # 037 - TA, Seguridad vial</t>
  </si>
  <si>
    <t>PK 10+750 CI</t>
  </si>
  <si>
    <t>Box Doña Rosa - Excavación mecánica, muro escollera, demolición de negocio</t>
  </si>
  <si>
    <t>Lleno estructural, fallado - Nueva rehabilitación - Monitoreo, CI</t>
  </si>
  <si>
    <t>PK 13+200</t>
  </si>
  <si>
    <t>PK 16+300 CD</t>
  </si>
  <si>
    <t>Box # 072 + Fresado + Granulares CD / CI</t>
  </si>
  <si>
    <t>PK 21+150 CI</t>
  </si>
  <si>
    <t xml:space="preserve">Capa asfáltica - Demarcación horizontal </t>
  </si>
  <si>
    <t>ESTACIÓN O PLAYA DE PEAJES - ESTRUCTURA METALICA DE CUBIERTA</t>
  </si>
  <si>
    <t xml:space="preserve">PK 2+600 </t>
  </si>
  <si>
    <t>PK 3+200</t>
  </si>
  <si>
    <t>Mejoramiento de calzada existente - CD</t>
  </si>
  <si>
    <t>PK 4+400 CD</t>
  </si>
  <si>
    <t xml:space="preserve">PK 5+800 </t>
  </si>
  <si>
    <t>Muro # 072 - HA, Seguridad vial - CI</t>
  </si>
  <si>
    <t>Material seleccionado (estructura de pavimento flexible) + capa asfáltica + señalización</t>
  </si>
  <si>
    <t>Variante Sopetrán</t>
  </si>
  <si>
    <t>PK 25+900</t>
  </si>
  <si>
    <t>Socavación causada por brazo del Rio Cauca y nuevo trazo del  corredor vial, para una de las calzadas.</t>
  </si>
  <si>
    <t>Inactivo. Después de realizada la imprimación de granulares, se coloco la capa intermedia asfáltica tipo MSC-25. Se utilizaron los equipos Dynapac para colocar la capa asfáltica. El área se tiene disponible para el acopio de materiales de construcción de puentes y estacionamiento de equipos.</t>
  </si>
  <si>
    <t>Box culvert # 067 + Cortes / Llenos / Curado de granulares / Mezcla asfáltica -  CD</t>
  </si>
  <si>
    <t xml:space="preserve">PK 0+850 </t>
  </si>
  <si>
    <t>Corte mecánico con CAT - ODT # 085, prolongación de tramo ya iniciado</t>
  </si>
  <si>
    <t>PK 21+700 CD</t>
  </si>
  <si>
    <t>PK 21+300</t>
  </si>
  <si>
    <t>Inactivo. Se continua con la actividad de instalación de paneles de acero, de encofrados y funde canal perimetral. También se funden cunetas en bordes de las calzadas.</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</si>
  <si>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</si>
  <si>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</si>
  <si>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</si>
  <si>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</si>
  <si>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t>Corte, perfilado de talud + demoliciones + drenajes + Lanzavigas</t>
  </si>
  <si>
    <t>PK 31+260/680 CI (nuevo trazado)</t>
  </si>
  <si>
    <t>Aporte 2019</t>
  </si>
  <si>
    <t>Aporte 2018</t>
  </si>
  <si>
    <t>Certificacion</t>
  </si>
  <si>
    <t>Aporte adicional</t>
  </si>
  <si>
    <t>.</t>
  </si>
  <si>
    <t>Ambiental Int</t>
  </si>
  <si>
    <t>C303700071-8477-2310</t>
  </si>
  <si>
    <t>NO Cumplió aporte del mes de Octubre 2020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</si>
  <si>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</si>
  <si>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</si>
  <si>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</si>
  <si>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</si>
  <si>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</si>
  <si>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</si>
  <si>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</si>
  <si>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</si>
  <si>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</si>
  <si>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</si>
  <si>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</si>
  <si>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</si>
  <si>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</si>
  <si>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</si>
  <si>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</si>
  <si>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</si>
  <si>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</si>
  <si>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</si>
  <si>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</si>
  <si>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</si>
  <si>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</si>
  <si>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</si>
  <si>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</si>
  <si>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</si>
  <si>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</si>
  <si>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</si>
  <si>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</si>
  <si>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</si>
  <si>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</si>
  <si>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</si>
  <si>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</si>
  <si>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</si>
  <si>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</si>
  <si>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</si>
  <si>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</si>
  <si>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</si>
  <si>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</si>
  <si>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Intereses</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</si>
  <si>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</si>
  <si>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</si>
  <si>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</si>
  <si>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</si>
  <si>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</si>
  <si>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</si>
  <si>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</si>
  <si>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</si>
  <si>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</si>
  <si>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</si>
  <si>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</si>
  <si>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PK 1+800 </t>
  </si>
  <si>
    <t>PK 0+150</t>
  </si>
  <si>
    <t>PK 0+550</t>
  </si>
  <si>
    <t>MEJORAMIENTO DE CALZADA, CI</t>
  </si>
  <si>
    <t>C303700071-8477-2312</t>
  </si>
  <si>
    <t>Cumplió aporte del mes de Octubre 2020</t>
  </si>
  <si>
    <t>Ajuste IPC Aporte de octubre 31 -2020</t>
  </si>
  <si>
    <t>Aporte anual 2020 ajuste IPC</t>
  </si>
  <si>
    <t>60 meses desde la Fecha de Inicio Ajuste IPC</t>
  </si>
  <si>
    <t>UF 1</t>
  </si>
  <si>
    <t>UF 2</t>
  </si>
  <si>
    <t>UF 3</t>
  </si>
  <si>
    <t>UF 4</t>
  </si>
  <si>
    <t xml:space="preserve">Construcción del acceso vehicular (con un falso túnel) a la Vda,. Guaimaral </t>
  </si>
  <si>
    <t>De acuerdo con el programa de trabajo presentado por el concesionario para la UF3.1.D, el concesionario continuó actividades de excavación, de las galerías de conexión peatonal 6 y vehicular 3, de forma adelantada; teniendo en cuenta las fechas de inicio de construcción, no objetadas por la interventoría.</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</si>
  <si>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</si>
  <si>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1, 2.1 y 4</t>
  </si>
  <si>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</si>
  <si>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</si>
  <si>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</si>
  <si>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PK 2+300</t>
  </si>
  <si>
    <t>PK 2+600</t>
  </si>
  <si>
    <t>PK 10+950</t>
  </si>
  <si>
    <t>Descapote + corte mecánico + perfilado de talud + sostenimiento - CI y Box gemelo # 057 (canalización de la Qda. La San Juana II)</t>
  </si>
  <si>
    <t>PK 17+650</t>
  </si>
  <si>
    <t>Corte talud (perfilación) - Consolidación, cubrimiento y sostenimiento - CD</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</si>
  <si>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</si>
  <si>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</si>
  <si>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</si>
  <si>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</si>
  <si>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</si>
  <si>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</si>
  <si>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</si>
  <si>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</si>
  <si>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</si>
  <si>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r>
      <rPr>
        <sz val="11"/>
        <color rgb="FFFF0000"/>
        <rFont val="Arial"/>
        <family val="2"/>
      </rPr>
      <t xml:space="preserve"> Falta instalar juntas de dilatación.</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</si>
  <si>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</si>
  <si>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</si>
  <si>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</si>
  <si>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</si>
  <si>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</si>
  <si>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</si>
  <si>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t>
    </r>
    <r>
      <rPr>
        <sz val="11"/>
        <rFont val="Arial"/>
        <family val="2"/>
      </rPr>
      <t>Vanos 1 , 2 y 3: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t>
    </r>
    <r>
      <rPr>
        <sz val="11"/>
        <rFont val="Arial"/>
        <family val="2"/>
      </rPr>
      <t>Instalación acero de refuerzo y encofrado módulos de New Jersey  ambos costados. y se funden. Se realizan acabados. Falta instalación de juntas de dilatación.</t>
    </r>
    <r>
      <rPr>
        <sz val="11"/>
        <color rgb="FFFF0000"/>
        <rFont val="Arial"/>
        <family val="2"/>
      </rPr>
      <t xml:space="preserve">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</si>
  <si>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t>
    </r>
    <r>
      <rPr>
        <sz val="11"/>
        <rFont val="Arial"/>
        <family val="2"/>
      </rPr>
      <t xml:space="preserve"> Instalación acero de refuerzo New Jersey costado izquierdo y derecho y se funden; se realizan acabados. Falta instalación de juntas de dilatación.</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</si>
  <si>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</si>
  <si>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</si>
  <si>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</si>
  <si>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</si>
  <si>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</si>
  <si>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</si>
  <si>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</si>
  <si>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Ampliación Puente 23 La Muñoz II UF2.1</t>
  </si>
  <si>
    <t>Ampliación Puente 24 La Guaracú II UF2.1</t>
  </si>
  <si>
    <t>Ampliación Puente 28 El Sapo UF2.1</t>
  </si>
  <si>
    <t>Ampliación Puente 27 La Guaira UF2.1</t>
  </si>
  <si>
    <t>Ampliación Puente 3 La Cola UF1</t>
  </si>
  <si>
    <t>Ampliación Puente 1  La Negra UF1</t>
  </si>
  <si>
    <t>Ampliación Puente 4  La Nuez UF1</t>
  </si>
  <si>
    <t>Ampliación Puente 5  La Causala UF1</t>
  </si>
  <si>
    <t>Ampliación Puente 11  La Roncha UF1</t>
  </si>
  <si>
    <t>Ampliación Puente 9  San Gregorio UF1</t>
  </si>
  <si>
    <t>Ampliación Puente 2  La Volcana UF1</t>
  </si>
  <si>
    <t>Puente PK21+500 UF2.1.  .Instalación de concreto módulos defensas tipo New Jersey, costado izquierdo. Inactivo</t>
  </si>
  <si>
    <t>Puente PK21+500 UF2.1.  Acabados módulos defensas tipo New Jersey, ambos costados vanos 1 y 2. Inactivo</t>
  </si>
  <si>
    <t>C303700071-8477-0055</t>
  </si>
  <si>
    <t>C303700071-8477-2294</t>
  </si>
  <si>
    <t>C303700071-8477-2287</t>
  </si>
  <si>
    <t>C303700071-8477-2286</t>
  </si>
  <si>
    <t>No hay certificación de este fondeo</t>
  </si>
  <si>
    <t>C303700071-8477-2280</t>
  </si>
  <si>
    <t>C303700071-8477-2277</t>
  </si>
  <si>
    <t>C303700071-8477-2273</t>
  </si>
  <si>
    <t>Fecha del fondeo 27 de noviembre de 2018</t>
  </si>
  <si>
    <t>C303700071-8477-2272</t>
  </si>
  <si>
    <t>Fecha del fondeo 28 de noviembre de 2018 / Esta certificación tiene el mismo numero de certificación del giro 13, pero son dos documentos diferentes.</t>
  </si>
  <si>
    <t>C303700071-8477-2270</t>
  </si>
  <si>
    <t>C303700071-8477-2268</t>
  </si>
  <si>
    <t>C303700071-8477-2265</t>
  </si>
  <si>
    <t>C303700071-8477-2264</t>
  </si>
  <si>
    <t>C303700071-8477-2261</t>
  </si>
  <si>
    <t>C303700071-8477-2260</t>
  </si>
  <si>
    <t>Fecha del fondeo 02 de mayo de 2018</t>
  </si>
  <si>
    <t>C303700071-8477-2257</t>
  </si>
  <si>
    <t>C303700071-8477-2255</t>
  </si>
  <si>
    <t>C303700071-8477-2251</t>
  </si>
  <si>
    <t>C303700071-8477-2246</t>
  </si>
  <si>
    <t>C303700071-8477-2247</t>
  </si>
  <si>
    <t>C303700071-8477-1491</t>
  </si>
  <si>
    <t>C303700071-8477-2304</t>
  </si>
  <si>
    <t>C303700071-8477-2302</t>
  </si>
  <si>
    <t>C303700071-8477-2299</t>
  </si>
  <si>
    <t>C303700071-8477-2296</t>
  </si>
  <si>
    <t>C303700071-8477-2295</t>
  </si>
  <si>
    <t>C303700071-8477-2292</t>
  </si>
  <si>
    <t>C303700071-8477-2291</t>
  </si>
  <si>
    <t>C303700071-8477-2290</t>
  </si>
  <si>
    <t>C303700071-8477-2285</t>
  </si>
  <si>
    <t>C303700071-8477-2279</t>
  </si>
  <si>
    <t>C303700071-8477-2278</t>
  </si>
  <si>
    <t>C303700071-8477-2275</t>
  </si>
  <si>
    <t>C303700071-8477-2267</t>
  </si>
  <si>
    <t>C303700071-8477-2263</t>
  </si>
  <si>
    <t>C303700071-8477-2256</t>
  </si>
  <si>
    <t>C303700071-8477-2254</t>
  </si>
  <si>
    <t>C303700071-8477-2250</t>
  </si>
  <si>
    <t>C303700071-8477-2305</t>
  </si>
  <si>
    <t>C303700071-8477-2289</t>
  </si>
  <si>
    <t>C303700071-8477-2288</t>
  </si>
  <si>
    <t>C303700071-8477-2274</t>
  </si>
  <si>
    <t>Valor del fondeo 76.344.124</t>
  </si>
  <si>
    <t>Valor del fondeo 387.419.066</t>
  </si>
  <si>
    <t>No hay certificación</t>
  </si>
  <si>
    <t>C303700071-8477-2276</t>
  </si>
  <si>
    <t>C303700071-8477-2271</t>
  </si>
  <si>
    <t>C303700071-8477-2262</t>
  </si>
  <si>
    <t>C303700071-8477-2258</t>
  </si>
  <si>
    <t>C303700071-8477-2281</t>
  </si>
  <si>
    <t>Fecha del fondeo 26 de mayo de 2020</t>
  </si>
  <si>
    <t>C303700071-8477-2298</t>
  </si>
  <si>
    <t>C303700071-8477-2297</t>
  </si>
  <si>
    <t>C303700071-8477-2293</t>
  </si>
  <si>
    <t>C303700071-8477-2284</t>
  </si>
  <si>
    <t>C303700071-8477-2269</t>
  </si>
  <si>
    <t>C303700200-8477-0401</t>
  </si>
  <si>
    <t>C303700200-8477-0399</t>
  </si>
  <si>
    <t>C303700200-8477-0361</t>
  </si>
  <si>
    <t>C303700200-8477-0336</t>
  </si>
  <si>
    <t>C303700200-8477-0309</t>
  </si>
  <si>
    <t>C303700200-8477-0273</t>
  </si>
  <si>
    <t>C303700200-8477-0262</t>
  </si>
  <si>
    <t>Fecha del aporte 18 de marzo de 2019</t>
  </si>
  <si>
    <t>C303700200-8477-0139</t>
  </si>
  <si>
    <t>C303700200-8477-0102</t>
  </si>
  <si>
    <t>C303700200-8477-0088</t>
  </si>
  <si>
    <t>C303700200-8477-1343</t>
  </si>
  <si>
    <t>C303700200-8477-1164</t>
  </si>
  <si>
    <t>C303700200-8477-1096</t>
  </si>
  <si>
    <t>C303700200-8477-1018</t>
  </si>
  <si>
    <t>C303700200-8477-0933</t>
  </si>
  <si>
    <t>C303700200-8477-0762</t>
  </si>
  <si>
    <t>C303700200-8477-0367</t>
  </si>
  <si>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 xml:space="preserve"> El concesionario deja abandonada esta obra.</t>
    </r>
    <r>
      <rPr>
        <sz val="11"/>
        <color theme="1"/>
        <rFont val="Arial"/>
        <family val="2"/>
      </rPr>
      <t xml:space="preserve">
El avance en excavación y construcción de anillos es del 69,1%</t>
    </r>
  </si>
  <si>
    <t>Ampliación Puente N°5 PK3+183 UF1 Quebrada La Causala. Losa fundida y retiro de plataforma voladizo vano 3. Inactivo</t>
  </si>
  <si>
    <r>
      <rPr>
        <b/>
        <sz val="11"/>
        <color theme="1"/>
        <rFont val="Arial"/>
        <family val="2"/>
      </rPr>
      <t xml:space="preserve">Licencia Ambiental </t>
    </r>
    <r>
      <rPr>
        <sz val="11"/>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t>
    </r>
    <r>
      <rPr>
        <sz val="12"/>
        <rFont val="Arial"/>
        <family val="2"/>
      </rPr>
      <t/>
    </r>
  </si>
  <si>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</si>
  <si>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</si>
  <si>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Modificación Licencia Ambiental Resolución 00606 del 25 de mayo de 2017 
UF1 y UF3 punto de vertimiento Q. la Culebra</t>
  </si>
  <si>
    <t>•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</si>
  <si>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</si>
  <si>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Según ajustes realizados por el concesionario se informó que no se requiere de SRRRC para la Modificación de la Licencia Ambiental  UF2.1.</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</si>
  <si>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</si>
  <si>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</si>
  <si>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</si>
  <si>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</si>
  <si>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Se autorizó con Resolución Corantioquia 160HX-RES1711-6262 del 14-11-17</t>
  </si>
  <si>
    <t xml:space="preserve">Programa 1. Atención al usuario </t>
  </si>
  <si>
    <t>REGISTRO FOTOGRAFICO</t>
  </si>
  <si>
    <t xml:space="preserve">N° </t>
  </si>
  <si>
    <t>ELABORÓ</t>
  </si>
  <si>
    <t>RCM</t>
  </si>
  <si>
    <t>EAUP</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</si>
  <si>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Santafé de Antioquia y se funde.</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</si>
  <si>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 y se funden.</t>
    </r>
    <r>
      <rPr>
        <sz val="11"/>
        <color rgb="FFFF0000"/>
        <rFont val="Arial"/>
        <family val="2"/>
      </rPr>
      <t xml:space="preserve"> Falta instalar baranda metálica.</t>
    </r>
  </si>
  <si>
    <t xml:space="preserve">Acopio de material de rezaga, portal Santafe. </t>
  </si>
  <si>
    <t>Perdida de banca, La Potrera - CD * Muro en HA # 167</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</si>
  <si>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</si>
  <si>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 xml:space="preserve">Excavaciones mecánicas CI, como intersección o enlace en superficie - Boxculvert # 209 y ODTs - Zona urbana de San Jerónimo </t>
  </si>
  <si>
    <t xml:space="preserve"> Protección de talud contra caídas de rocas - Muro escalonado en HA # 168</t>
  </si>
  <si>
    <t>Mejoramiento de calzada</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</si>
  <si>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</si>
  <si>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 xml:space="preserve">INTERCAMBIADOR VIAL o ENLACE: Muros en TA + Marco en HA # 040 Se incluyen: llenos sobre el trasdós / intradós + Drenajes + Redes ITS + traslado de redes secas y nueva torre eléctrica. </t>
  </si>
  <si>
    <t>Inactivo. Se realizo actividad de paisajismo en los anillos viales del retorno (con pajarita CAT 416F) incluyendo la construcción de sardineles en concreto y de cunetas con sección en L y en V. Hubo sembrado de palmas. Siguen detenidos los trabajos sobre el encole de la ODT # 110 x 1500 mm.</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</si>
  <si>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El transito automotor circula por la calzada antigua. </t>
  </si>
  <si>
    <t>PK 27+800 CD</t>
  </si>
  <si>
    <t>Acceso a La Puerta (falso túnel)</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</si>
  <si>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</si>
  <si>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transito automotor por la nueva calzada (en una dirección) y por la antigua calzada (en otra dirección), suprimiéndose totalmente un PARE / SIGA. Sector de La Laguna. </t>
  </si>
  <si>
    <t>PK 33+500 CI</t>
  </si>
  <si>
    <t>Muro en TA # 164 (Aproche o rampa sobre el estribo #2 del nuevo puente sobre el Rio Cauca + ODT x 1500 mm</t>
  </si>
  <si>
    <t>FOTO 7</t>
  </si>
  <si>
    <t>FOTO 8</t>
  </si>
  <si>
    <t>FOTO 9</t>
  </si>
  <si>
    <t>FOTO 10</t>
  </si>
  <si>
    <t>PK 19+600 CI</t>
  </si>
  <si>
    <t xml:space="preserve">a) Inactivo. Se trabajo en las ODT # 139, # 140 y # 141. Se trabajo en buzón y en disipador sobre estas ODTs. Se realizan trabajos de paisajismo. Ahora se colocan defensas metálicas tipo bionda, se utiliza el martillo hidráulico montado en un equipo Bobcat. Al talud del terraplén se le realizo una hidrosiembra y se le protegió con manto anti erosión.       
b) Inactivo. La calzada opuesta a este frente (o PK 27+700 CI), ya cuenta con la capa asfáltica en caliente tipo MSC-25. Se realizaron cortes con disco diamantado (sobre la capa asfáltica) para la construcción de cunetas en concreto (premezclado de 21 MPa) se funden por el sistema de ajedrezado y con sección hidráulica en L. Se realizaron arreglos a entradas de fincas de particulares.       </t>
  </si>
  <si>
    <r>
      <t>Puente PK 5+240 UF 1-  ESTRIBO 1.</t>
    </r>
    <r>
      <rPr>
        <b/>
        <sz val="11"/>
        <rFont val="Calibri"/>
        <family val="2"/>
        <scheme val="minor"/>
      </rPr>
      <t xml:space="preserve"> M</t>
    </r>
    <r>
      <rPr>
        <sz val="11"/>
        <rFont val="Calibri"/>
        <family val="2"/>
        <scheme val="minor"/>
      </rPr>
      <t>uro complementario de Estribo. Costado izquierdo fundido y lleno con material de base.</t>
    </r>
  </si>
  <si>
    <t>Puente PK 5+240 UF 1-  ESTRIBO 1. Muro complementario de Estribo. Costado izquierdo fundido y lleno con material de base.</t>
  </si>
  <si>
    <t>comité previa aprobacion</t>
  </si>
  <si>
    <t>C303700071-8477-2314</t>
  </si>
  <si>
    <t>Octubre-2020</t>
  </si>
  <si>
    <t>C303700200-8477-0554</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</si>
  <si>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Por lo tanto la calzada existente entrara para su intervención con los trabajos de mejoramiento y desmantelamiento de puentes existentes. </t>
  </si>
  <si>
    <t>Acopio, trasiego y  procesamiento del material de descombro traído de los portales del nuevo túnel. Planta Kleemann + Lanza vigas + MSC-25</t>
  </si>
  <si>
    <t xml:space="preserve">Excavación mecánica de montaña rocosa </t>
  </si>
  <si>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t>
    </r>
    <r>
      <rPr>
        <sz val="11"/>
        <color rgb="FFFF0000"/>
        <rFont val="Arial"/>
        <family val="2"/>
      </rPr>
      <t xml:space="preserve"> </t>
    </r>
    <r>
      <rPr>
        <sz val="11"/>
        <rFont val="Arial"/>
        <family val="2"/>
      </rPr>
      <t>Instalación acero de refuerzo, encofrado y se funde muro complementario en Estribo 1 costafo izquierdo. Se realiza lleno con material granular.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y se funden defensas tipo New Jersey, costado izquierdo y derecho. Se realizan acabados.</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</si>
  <si>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 Se instala acero de refuerzo losa y se funde.</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Se instala acero de refuerzo de la losa y se funde..
Vano 3: Instalación de cuatro Vigas prefabricadas sobre apoyos de neopreno. Construcción de diafragma e instalación de pre-losas Tipo A y B, se instala acero de refuerzo de la losa y se funde.
</t>
    </r>
  </si>
  <si>
    <t>Ampliación Puente 25  El Sable UF2.1</t>
  </si>
  <si>
    <t>Intereses Aporte 41</t>
  </si>
  <si>
    <t>C303700071-8477-2315</t>
  </si>
  <si>
    <t>Cumplió aporte del mes de Diciembre 2020</t>
  </si>
  <si>
    <t>nov-20</t>
  </si>
  <si>
    <t>Aporte de Diembre 31 -2020</t>
  </si>
  <si>
    <t>Giro 42</t>
  </si>
  <si>
    <t>C303700071-8477-2316</t>
  </si>
  <si>
    <t>Cumplio con aporte de noviembre 2020 de forma retrasada, ver intereses aporte 41</t>
  </si>
  <si>
    <t>Aporte de Noviembre 30 -2020</t>
  </si>
  <si>
    <t>Giro 41</t>
  </si>
  <si>
    <t xml:space="preserve">Desde la planta de concretos hacia mayores, ya cuenta con la capa asfáltica en caliente tipo MSC-25.  Pero el transito (vehicular / particular) y exclusivo hacia el corregimiento de Palmitas, se controla por esta vía en intervención. Hay construcción de cunetas en concreto. Todo el transito particular circula por la nueva calzada. </t>
  </si>
  <si>
    <t>a) Inactivo.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transito automotor circula por la calzada derecha.
b) Inactivo. Hacia el PK menor / mayor, ya se cuenta con capa asfáltica en caliente tipo MSC-25 y se inicia corte de la capa asfáltica para la construcción de cuentas en concreto con sección en L. También se intervino el talud del PK 22+100 al que se le colocaron pernos pasivos faltantes y se utilizo un equipo perforador autopropulsado sobre orugas. Sector Meloneras / Talud rehabilitado</t>
  </si>
  <si>
    <t xml:space="preserve">a) Inactivo.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Inactivo.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transito que entra y sale del municipio de Sopetrán. </t>
  </si>
  <si>
    <t xml:space="preserve">El material de fresado es llevado (mediante acarreo) al sector de Ahuyamal, sobre tramo vial antiguo PK 25+800. También se esta utilizando el fresado para combinarlo y utilizarlo con los granulares de sub base (se mezcla en proporción 4:1). </t>
  </si>
  <si>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sz val="11"/>
        <rFont val="Arial"/>
        <family val="2"/>
      </rPr>
      <t xml:space="preserve">Seconstruye losa de aproximación.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VANOS 1 y 2: Instalación de Vigas prefabricadas sobre apoyos de neopreno, construcción de Diafragmas, instalación de pre-losas, acero de refuerzo de las losas  y se funden. Se instala acero de refuerzo y encofrado New Jersey por ambos costados y se funden módulos. Se realizan acabados. Frente Inactivo.</t>
    </r>
  </si>
  <si>
    <t>Puente PK 33+100 UF 2.1 TRAMO2 - VIGAS- Vista panorámica construcción Puente. Inactivo</t>
  </si>
  <si>
    <t>Ampliación Puente N°25 PK19+420 UF2.1  El Sable.   Finaliza retiro de secciones de losa y New Jersey en vanos 1 y 2. Inactivo.</t>
  </si>
  <si>
    <t xml:space="preserve">La plataforma de la segunda calzada cuenta ya con su capa intermedia asfáltica tipo MSC-25. Se le hizo al tramo la demarcación horizontal (con líneas B/A). Hubo necesidad de construir un muro de 2 tramos (4+6m) para proteger el estribo # 1 de puente de La Potrera. Este tramo se habilito finalmente para la circulación de todo el transito automotor y se libera la calzada existente para los trabajos de mejoramiento y desmantelamiento de puentes existentes y su respectiva ampliación. </t>
  </si>
  <si>
    <t>La obra finalizada hizo conexión (en escuadra) sobre las bases del estribo # 2 del puente K 4+500. Es un muro de 119 m de largo con varios niveles de cimentación debido a la topografía del lugar. El polígono formado por el talud de corte y que sostiene la actual vía (con concreto lanzado) se cubrió con laminas de geodren planar a medida que se subieron con los niveles de llenos. Ahora personal realiza trabajos de adecuación de cuneta perimetral (con prefabricados trapezoidales) sobre el intradós del muro. Se continua con la construcción de una viga (tramificada) de realce a todo lo largo del muro y apoyada sobre el borde de las escamas prefabricadas (ancho 2.0 x h= 0.5 y tramos de 2.9 m.). Hacia PK menor hay un PARE / SIGA, porque todos los vehículos circulan por un solo carril y sobre la calzada existente.</t>
  </si>
  <si>
    <t>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conos maletines.</t>
  </si>
  <si>
    <t>Puente PK 33+100 UF 2.1 TRAMO2 - VIGAS-  Tablero, Lado Santa Fe. Inactivo.</t>
  </si>
  <si>
    <t>Aportes intereses fondeo 41</t>
  </si>
  <si>
    <t>Traslado de Predios 2 a predios1</t>
  </si>
  <si>
    <t>Ajuste solicitado por Concesión Desarrollo Vial al Mar S.A.S.</t>
  </si>
  <si>
    <t>Aportes en especie</t>
  </si>
  <si>
    <t>Aporte en Especie</t>
  </si>
  <si>
    <t>Aportes Deuda Subordinada</t>
  </si>
  <si>
    <t xml:space="preserve">a) En tramo fue intervenido con fresados. Algunos tramos implico adición y cambio de granulares (en todo o parte del ancho de calzada). Se aplico la mezcla asfáltica en caliente tipo MSC-25. Se continuara actividad de construcción de cunetas con sección V y con sección en L sobre el PK 3+700. Se seguirá construyendo un canal abierto tipo cárcamo con bordillos discontinuos para captación de aguas "por bombeo" de la nueva calzada y recibir aguas de ODT. Se utilizo concreto premezclado de 21 MPa, transportado en mixer. Hubo traslado resembrado de palmeras traídas del sector El arriero.  
b) Inactivo. Realizado el fresado y excavación en busca de fallos, blandones y humedades se realizo la instalación de  base granular e  imprimación de granulares con emulsión de rompimiento lento y posterior instalación de mezcla asfáltica tipo MSC-25. Se acondiciono cuneta en V para acceder a negocio particular. Sector intervenido frente al Trapiche comunitario y Rancho Alegre.  </t>
  </si>
  <si>
    <t>Construcción de muro en TA o # 011 + Viga de realce.</t>
  </si>
  <si>
    <t>a) 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b) Se realizo actividad de retiro material granular con CAT 140M, corte y retiro de ultima fila de bandas y luego se realiza cereo y liberación para hacer la imprimación de granulares y finalmente se coloco la capa asfáltica. Así, se da inicio a la conformación de la calzada en construcción y el acceso al puente PK 11+110 de asados Doña Rosa, el muro en TA o # 036 y el retorno #1. Se inicio el armado de la Lanzavigas (entrando por el estribo #2) y los espacios o áreas son ahora ocupados(as) para el acopio de vigas pretensadas, los equipos de carga / transporte y por grandes grúas.</t>
  </si>
  <si>
    <t xml:space="preserve">Inactivo. El tramo ya cuenta con la capa asfáltica intermedia tipo MSC-25 (sobre el antiguo sector Margarita del 8 o variante a San Jerónimo). Con su señalización o demarcación horizontal se habilito al servicio del transito automotor de un largo tramo siendo utilizado para el rodaje el nuevo puente sobre la Guaracú I . </t>
  </si>
  <si>
    <t>Consolidación del talud de corte y Trabajos en la Bahía o zona de servicio (Ahuyamal). CI</t>
  </si>
  <si>
    <t xml:space="preserve">Sectores puntuales del puente, presentan el tablero desgastado con presencia a la vista de su acero de refuerzo y con agregados sueltos. Siguen baches tapados con laminas de acero. La junta de dilatación principal (lado Santafé) esta siendo afectada por el desconfinamiento del concreto el cual muestra bastantes desprendimientos de bloques con la exposición del acero de refuerzo. </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</si>
  <si>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t>
    </r>
    <r>
      <rPr>
        <sz val="11"/>
        <rFont val="Arial"/>
        <family val="2"/>
      </rPr>
      <t>Instalación acero de refuerzo y encofrado y se funden defensas tipo New Jersey ambos costados. Se realizan acabados.</t>
    </r>
    <r>
      <rPr>
        <sz val="11"/>
        <color rgb="FFFF0000"/>
        <rFont val="Arial"/>
        <family val="2"/>
      </rPr>
      <t xml:space="preserve"> Falta instalar juntas de dilatación.</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</si>
  <si>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t>
    </r>
    <r>
      <rPr>
        <sz val="11"/>
        <color rgb="FFFF0000"/>
        <rFont val="Arial"/>
        <family val="2"/>
      </rPr>
      <t>Frente Inactivo. Infraestructura terminada.</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</si>
  <si>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Instalación plataforma y acero de refuerzo voladizos costado derecho e izquierdo vanos 1 , 2 , 3, 4 y 5 y se funden. Instalación acero de refuerzo y encofrado New Jersey  módulos costado derecho e izquierdo y se funden en vanos 1, 2, 3, 4 y 5.Se realizan acabados. Se instalan neoprenos en topes sísmicos. </t>
    </r>
    <r>
      <rPr>
        <sz val="11"/>
        <color rgb="FFFF0000"/>
        <rFont val="Arial"/>
        <family val="2"/>
      </rPr>
      <t xml:space="preserve">Falta instalar las juntas de dilatación.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</si>
  <si>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t>
    </r>
    <r>
      <rPr>
        <sz val="11"/>
        <rFont val="Arial"/>
        <family val="2"/>
      </rPr>
      <t>ESTRIBO 1 Caissons 1 h=14,0m, Caisson 2 h=14,0m; PILA 1 Caisson 3 h=14m, Caisson 4 h=13,5m; 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 xml:space="preserve">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ESTRIBO 1: Instalación acero de refuerzo núcleo Caisson 1 y 2 y se funden. Instalación acero de refuerzo y encofrado elevación columnas de Caissons a nivel de Viga Cabezal. y se funden. </t>
    </r>
    <r>
      <rPr>
        <sz val="11"/>
        <color rgb="FFFF0000"/>
        <rFont val="Arial"/>
        <family val="2"/>
      </rPr>
      <t xml:space="preserve">Instalación andamios de carga , plataforma y acero de refuerzo Viga Cabezal. </t>
    </r>
    <r>
      <rPr>
        <sz val="11"/>
        <rFont val="Arial"/>
        <family val="2"/>
      </rPr>
      <t xml:space="preserve">
PILA 1: Instalación acero de refuerzo núcleo Caisson 3 y 4 y e funden. Instalación acero de refuerzo y encofrado elevación columnas a nivel de Viga cabezal y e funden. Instalación andamio de carga, plataforma, acero de refuerzo Viga Cabezal, topes sísmicos, pedestales y se funde.</t>
    </r>
  </si>
  <si>
    <t>Puente PK 8+800 UF 1-  Finalizan acabados  módulos  New Jersey ambos costados, calzada izquierda.</t>
  </si>
  <si>
    <t>Puente PK 8+800 UF 1- Finalizan acabados  módulos  New Jersey ambos costados, calzada izquierda.</t>
  </si>
  <si>
    <t>Programa 2. Capacitación personal vinculado al proyecto.</t>
  </si>
  <si>
    <t>NOV/2020</t>
  </si>
  <si>
    <t>Aporte 2020</t>
  </si>
  <si>
    <t>En la UF 1 : En el periodo informado,  En recorrido de inspección de interventoría, se evidenció que el concesionario,  no ejecutó actividades de traslado de redes húmedas.
En la UF 3 : En el periodo informado,  En recorrido de inspección de interventoría, se evidenció que el concesionario,  no ejecutó actividades de traslado de redes húmedas.
Avance a la fecha UF1: Redes húmedas : 88,8%.
Avance a la fecha UF3: Redes húmedas : 98,0%.</t>
  </si>
  <si>
    <t>Excavación manual e instalación de postería de 14m 1050 Kgf, se instalan 4 postes.  Excavación  e  instalación de retenidas, vestida de postes del PK25+112 al PK25+440 Actuación 42. Sector el Gaitero. Traslado de dos líneas de energía: una de 44 KVA y otra de 13.2 KVA.</t>
  </si>
  <si>
    <t>Instalación de tubería polietileno 63mm por cambio de red area de Acueducto San Vicente a red subterranea, se hace un cruce de calzada derecha a izquierda por debajo del puente existente PK18+300 CD y cerca al Estribo 1 del puente en construcción CI.</t>
  </si>
  <si>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t>
    </r>
    <r>
      <rPr>
        <sz val="11"/>
        <rFont val="Arial"/>
        <family val="2"/>
      </rPr>
      <t xml:space="preserve"> 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 xml:space="preserve">ESTRIBO 2: Se funde el núcleo de los Caissons 30, 31 y 32. Se instala solado. Se instala acero de refuerzo y encofrado Viga Cabezal , topes sísmicos y pedestales y se funden para la calzada izquierda . Se instala acero de refuerzo y encofrado aletas, muro espaldar y se funden para la calzada izquierda. Se funde losa de aproximación para la calzada izquierda.
</t>
    </r>
    <r>
      <rPr>
        <u/>
        <sz val="11"/>
        <rFont val="Arial"/>
        <family val="2"/>
      </rPr>
      <t xml:space="preserve">SUPERESTRUCTURA
</t>
    </r>
    <r>
      <rPr>
        <sz val="11"/>
        <rFont val="Arial"/>
        <family val="2"/>
      </rPr>
      <t xml:space="preserve">Instalación mortero de nivelación con Sika Grout sobre pedestales. Montaje del Equipo lanza-vigas.
VANOS 1 , 2, 3 ,4 y 5.  Instalación de Vigas prefabricadas sobre apoyos de neopreno en ambas calzadas, se funden Diafragmas, instalación de pre-losas, acero de refuerzo de las losas y se funden. Para el VANO 6 pra la calzada izquierda, se instalan vigas prefabricadas sobre apoyos de neopreno, se instalan pre-losas, acero de refuerzo de la losa y se funde; se construye Diafragma en el Estribo 2. </t>
    </r>
    <r>
      <rPr>
        <sz val="11"/>
        <color rgb="FFFF0000"/>
        <rFont val="Arial"/>
        <family val="2"/>
      </rPr>
      <t xml:space="preserve">Se instala plataforma y acero de refuerzo para voladizos vanos 1, 2 , 3, 4, 5 y 6 costado izquierdo y derecho y se funden para la calzada izquierda. En la calzada derecha se funden en vanos 1, 2, 3 ,4 y 5.  Se instala acero de refuerzo y encofrado para módulos de New Jersey en vanos 1, 2, 3,  4 5 y  6  y se funden para lacalzada izquierda. Se realizan acabados.
</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</si>
  <si>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t>
    </r>
    <r>
      <rPr>
        <sz val="11"/>
        <rFont val="Arial"/>
        <family val="2"/>
      </rPr>
      <t>Instalación acero de refuerzo y encofrado Viga Cabezal, topes sísmicos, pedestales, cuerpo del Estribo y se funden.</t>
    </r>
    <r>
      <rPr>
        <sz val="11"/>
        <color rgb="FFFF0000"/>
        <rFont val="Arial"/>
        <family val="2"/>
      </rPr>
      <t xml:space="preserve"> I</t>
    </r>
    <r>
      <rPr>
        <sz val="11"/>
        <rFont val="Arial"/>
        <family val="2"/>
      </rPr>
      <t>nstalación acero de refuerzo y encofrado aleta izquierda y derecha y se funden. Construcción de muro en concreto reforzado complementario al Estribo costado derecho. Se funde zapata. Se instala acero de refuerzo y encofrado elevación de muro y se funde.</t>
    </r>
    <r>
      <rPr>
        <sz val="11"/>
        <color rgb="FFFF0000"/>
        <rFont val="Arial"/>
        <family val="2"/>
      </rPr>
      <t xml:space="preserve">
</t>
    </r>
    <r>
      <rPr>
        <sz val="11"/>
        <rFont val="Arial"/>
        <family val="2"/>
      </rPr>
      <t>PILA 1: Se funden núcleos de Caissons 3 y 4. Se instala acero de refuerzo y encofrado elevacion de Columnas a nivel de Viga cabezal y se funde</t>
    </r>
    <r>
      <rPr>
        <sz val="11"/>
        <color rgb="FFFF0000"/>
        <rFont val="Arial"/>
        <family val="2"/>
      </rPr>
      <t xml:space="preserve">. </t>
    </r>
    <r>
      <rPr>
        <sz val="11"/>
        <rFont val="Arial"/>
        <family val="2"/>
      </rPr>
      <t>Adecuación área para Viga Cabeza</t>
    </r>
    <r>
      <rPr>
        <sz val="11"/>
        <color rgb="FFFF0000"/>
        <rFont val="Arial"/>
        <family val="2"/>
      </rPr>
      <t xml:space="preserve">l. </t>
    </r>
    <r>
      <rPr>
        <sz val="11"/>
        <rFont val="Arial"/>
        <family val="2"/>
      </rPr>
      <t>Instalación andamios de carga, plataforma, acero de refuerzo Viga Cabezal, topes sísmicos,  pedestales y se funden.</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ESTRIBO 2: Se construyen pedestales y topes sísmicos sobre área construida del Estribo 1 del Puente PK21+840.
</t>
    </r>
    <r>
      <rPr>
        <u/>
        <sz val="11"/>
        <rFont val="Arial"/>
        <family val="2"/>
      </rPr>
      <t xml:space="preserve">SUPERESTRUCTURA
</t>
    </r>
    <r>
      <rPr>
        <sz val="11"/>
        <color rgb="FFFF0000"/>
        <rFont val="Arial"/>
        <family val="2"/>
      </rPr>
      <t>Escarificación de pedestales para instalar mortero de nivelación. Montaje del equipo lanza-vigas.</t>
    </r>
    <r>
      <rPr>
        <sz val="11"/>
        <color theme="1"/>
        <rFont val="Arial"/>
        <family val="2"/>
      </rPr>
      <t/>
    </r>
  </si>
  <si>
    <t>Puente PK 9+800 UF 1- PILA 1. En excavación caisson 4.</t>
  </si>
  <si>
    <t xml:space="preserve">Seguimiento oficina fija de atención al usuario </t>
  </si>
  <si>
    <t>Seguimiento PQRS del proyecto.</t>
  </si>
  <si>
    <t xml:space="preserve">Programa 4. Información y participación comunitaria </t>
  </si>
  <si>
    <t>Lugar: Santa fe de Antioquia, seguimiento oficina fija de atención al usuario.</t>
  </si>
  <si>
    <t>Lugar: Santa fe de Antioquia, Seguimiento PQRS del proyecto.</t>
  </si>
  <si>
    <t>FOTO 13</t>
  </si>
  <si>
    <t>FOTO 14</t>
  </si>
  <si>
    <r>
      <rPr>
        <b/>
        <sz val="11"/>
        <rFont val="Arial"/>
        <family val="2"/>
      </rPr>
      <t>Ruta 6204 Túnel de Occidente-Medellín.</t>
    </r>
    <r>
      <rPr>
        <sz val="11"/>
        <rFont val="Arial"/>
        <family val="2"/>
      </rPr>
      <t xml:space="preserve">
- Se realiza control vehicular para el paso de sustancias peligrosas para el ingreso al túnel en el portal Santa fe y portal Medellín en los horarios establecidos.
- El Peaje de Aburra PR45+200. Se encuentra en Operación Normal.
- Se realiza seguimiento a la zona inestable del PR45+000 y se observa que no presenta movimientos.
- Limpieza de obras de drenaje.
- Actividades de Rocería PR48+000 al PR49+600.
- Grúa y Ambulancia disponibles CCO.
- Actividades Policía de Carreteras PR45+500.</t>
    </r>
  </si>
  <si>
    <t>TODAS</t>
  </si>
  <si>
    <t>REVISIÓN Y ANALISIS DE INSUMOS PREDIALES</t>
  </si>
  <si>
    <t>Estudio de Fichas Prediales y Avaluos Comerciales Corporativos de las Unidades Funcionales 1 y 2</t>
  </si>
  <si>
    <t>REVISIÓN DE LA PLATAFORMA OLYMPUS</t>
  </si>
  <si>
    <t>Se realizó verificación, observación y aprobación de cada uno de los datos que se ingresaron a la plataforma Olympus por parte del Concesionario.</t>
  </si>
  <si>
    <t>Del 21/01/21
al 27/01/21</t>
  </si>
  <si>
    <t xml:space="preserve">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para acceder a la Vda. La Frisola. Sobre el PK 0+050 CD, del tablero del puente en ampliación sobre la Qda. La Negra, se le instalo mezcla en caliente tipo MDC-10, y se habilito el transito automotor, en ambos sentidos sobre esta obra ampliada. </t>
  </si>
  <si>
    <t>Se terminaron actividades sobre el terraplén. Se le realizo impermeabilización exterior (sobre el paramento en contacto con tierras) con pintura bituminosa en el canal abierto de conducción de aguas y también se termina la construcción del buzón intermedio. La ODT construida fue en tubería Titan x 1500 mm. 
El trayecto hacia la antigua ubicación del negocio, se excava con CAT 330 D2L y el material se coloca como llenos sobre el costado del canal abierto; también se trasladaron palmas para su resembrado en La Aldea. 
Hacia el PK menor, se tiene un gran acopio de material de fresado o RAP y material granular. 
El tramo solo se permite para el transito temporal de los vehículos y equipos de la Concesión. Sector El Arriero.</t>
  </si>
  <si>
    <t xml:space="preserve">Inactivo. El tramo después de ser fresado y mas la adición de granulares vírgenes ya cuenta con la capa intermedia de mezcla asfáltica en caliente tipo MSC-25, para ello se utilizo el tren de pavimentación Dynapac. Luego se entro con el desmantelamiento y la ampliación de los puentes existentes. Sector Qda. La Cola. Todo el transito particular circula por la nueva calzada (o CI).  </t>
  </si>
  <si>
    <t xml:space="preserve">Inactivo. El tramo después de ser fresado y mas la adición de granulares vírgenes ya cuenta con la capa intermedia de mezcla asfáltica en caliente tipo MSC-25, para ello se utilizo el tren de pavimentación Dynapac. Luego se entro con el desmantelamiento y la ampliación de los puentes existentes. Todo el transito particular circula por la nueva calzada (o CI).  </t>
  </si>
  <si>
    <t>PK 5+040</t>
  </si>
  <si>
    <t xml:space="preserve">PK 5+600 </t>
  </si>
  <si>
    <t>Se termino el fresado en frio (con el equipo SANY C8), de toda la calzada existente hasta encontrar los granulares. Esta capa asfáltica (deteriorada y fallada) tiene un espesor que oscila entre 16 a 18 cm. Se agregaron áridos vírgenes tipo BG granular utilizando la motoniveladora CAT 140 M., se continuo con la etapa de imprimación con emulsión asfáltica de curado lento y el extendido de la capa intermedia asfáltica en caliente tipo MSC-25. El material fresado RAP, se llevo mediante acarreo hacia La Frisola  y al PK 11+300. El transito vehicular circula por la calzada nueva.</t>
  </si>
  <si>
    <t>Hubo actividad de corte mecánico mediante el uso de una excavadora CAT 320 D2 que incluyo retiro de material. Se realizo la instalación de malla electro soldada y concreto lanzado sobre el talud destapado y cortado, para evitar derrumbamientos o desprendimientos. Se demolieron 2 muros existentes. Hacia el PK mayor se llevo a cabo instalación de acero y encofrado para zapatas y vástagos, en módulos # 29 + 30 +31. Terminados los vástagos se les impermeabilizan tramos aplicando pintura negra bituminosa y armando filtros con llenos granulares sobre su trasdós. Se funden también los muros # 26 + 27 + 28. Sobre la siguiente área hay construidos 11 caissons (impares) c/u con sus anillos a profundidades variables entre 8 y 11 m. Anillados los caisson, se entran a excavar los caissons pares. Hay estacas que marcaron cortes o excavación desde 5.2 m a 8 m. Sobre la calzada izquierda (o nueva calzada) sigue habilitado el tramo para el transito automotor, previa demarcación y señalización con delineadores tubulares y maletines.</t>
  </si>
  <si>
    <t xml:space="preserve">Tramo señalizado con delineadores tubulares y maletines + señalización horizontal. Se maneja como una intersección provisional  para entrar / salir al Municipio de Ebéjico. Hacia PK mayor o K 6+150 se realizo marcación para dar inicio a la perforación de pernos corrugados # 10 de L= 6 m en 3x3 y lagrimales de L= 1 m en  malla 6x6 m. (será un método de aseguramiento y consolidación de morro rocoso fracturado).  </t>
  </si>
  <si>
    <t xml:space="preserve">a) Inactivo. Un largo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vehiculares existentes.
La calzada nueva "opuesta o CI" desde la Qda. Saltos y Pisquines hasta la Rochela, se dio al servicio del transito vehicular previa demarcación + señalización y colocación de defensas metálicas.  
b) Cerca a La Rochela, se inicia el fresado de la vía existente, común equipo SANY C8. Allí hay que subir la rasante por lo menos en 1.5 m., para igualarla en altura con la nueva vía y poder acceder con un nivel adecuado a los nuevos puentes vehiculares de doble calzada - La Rochela. El material de RAP fue llevado a La Frisola
Sector Limites municipales / Eutimio. </t>
  </si>
  <si>
    <t>En la parte mas baja se sigue abriendo espacio para acceder fácilmente sobre el aproche # 2 del nuevo puente sobra La Rochela. Se continuara corte mecánico de material derrumbado (CAT 320 D2), pero sobre la parte media alta del talud derrumbado, con difícil acceso de las volquetas por su alta pendiente. También se sigue transportando con equipo sobre orugas, materiales y equipos (ej. malla 15x15x6 + cemento + agregados) hacia la parte alta del corte. Sobre la corona del talud, se realiza corte y estabilización en dos tramos o etapas para la primera fase de talud. Se instalaron paneles de malla electrosoldada y se aplica concreto lanzado en talud. Sobre la primera fase del perfilado, se están colocando anclajes activos (@ 3 torones de acero), con L = 22 m. e inclinación de - 10 grados. El material cortado se lleva al lleno del PK 11+800 o al frente Doña Rosa.  Algunas lluvias siguen afectando los trabajos de corte mecánico y acarreos. Sector de La Rochela.</t>
  </si>
  <si>
    <t>a) Sobre el perfilado del talud se continuara realizando la consolidación del talud (en su segunda fase) con la colocación de pernos pasivos de anclaje (con varillas corrugadas # 10 y de Fy= 60 000 psi. y de L= 12 m) en una grid de 3 x 3 m. Después el cubrimiento y protección se hará con malla de acero electrosoldada (15x15x6)  y concreto lanzado (e= 10 cm) de 28 MPa. Para la mayoría de los trabajos, se utiliza personal y equipo suspendido.
b) Inactivo. Para la vía de acceso a la Vda. Mestizal alto, se continuara la construcción de algunos drenajes pendientes. Sobre el costado izq., se fundió en concreto un disipador longitudinal (o corta aguas) anexo al pavimento rígido. Hubo fundida de bordillos discontinuos en concreto (0.15x0.15x1.8 m). Algunas lluvias afectan trabajos y las zonas de talud no recubiertas o protegidas con geosinteticos y por lo tanto se le forman surcos y cárcavas.  Sobre la pata del talud y calzada existente se realizo la extensión de material  granular para formar la estructura granular del pavimento flexible. Sigue pendiente un nuevo traslado de redes secas. Se trabaja con personal PARE / SIGA
c) Sobre la calzada existente, finaliza el corte mecánico (con CAT 330 D2L), a fin de bajar la montaña y unir las rasantes de dos (2) puentes consecutivos en construcción. Hay motoniveladora CAT realizando extensión de material  granular para formar la estructura granular del pavimento flexible. Espacios fueron ocupados para el parqueo de equipos y elementos necesarios en obra, como bodega y montaje de campamento. Sigue pendiente nuevo traslado de redes secas. Hacia el PK menor ya se tiene colocada la MSC-25. Se trabaja con personal PARE / SIGA</t>
  </si>
  <si>
    <t>Corte y fragmentación de montaña rocosa - CI</t>
  </si>
  <si>
    <t>Continuaran trabajos con corte de montaña en el sector de Piedra Negra, con el uso de explosivos químicos controlados. Personal removió previamente material rocoso suelto para la preparación de perforación / voladuras. Se utilizaron compresores y martillos neumáticos. Como sistema de control y amortiguación en el momento de hacer las voladuras, se utilizan llantas, cadenas, mallas y tapetes de caucho a fin de evitar esquirlas y la menor perturbación posible sobre las viviendas y la vía.</t>
  </si>
  <si>
    <t>Sobre la pata del talud se realizo construcción de escollera utilizando grandes rocas + concreto hidráulico. Se termino la construcción de colchón filtrante sobre escollera  (de 5 m x L= 50 m) con geotextil NT-2500 Pavco y tubo de drenaje ranurado y continua instalación de material seleccionado en la capa # 5. Todo el polígono del talud se cubrió con geotextil. Ahora se trabaja con bulldozer CAT D6T y vibro compactador Hamm. Hay también remplazo de térreos de mala calidad y húmedos, por rocas y bloques de gran tamaño (trabadas entre si) y se prolongo un tramo del colchón filtrante (con uso de geotextil para drenaje + material permeable + tubería ranurada) y sobre el cual se realizan también llenos compactados.  
Anexo a esta obra, se realizan trabajos de excavación para la construcción de caissons + columnas + vigas cabezales, del nuevo puente vehicular. Sector de Doña Rosa.</t>
  </si>
  <si>
    <t xml:space="preserve">Trabajos intermitentes. Continua colocada una instrumentación al terraplén fallado (se instalaron inclinómetros y piezómetros a h= 25 m. y a 22 m). Se toman datos y se realiza monitoreo. 
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Terminada la construcción del muro escollera con la colocación y el acomodo de grandes rocas superpuestas una a la otra, utilizando excavadora CAT 330 D2L; se entro de inmediato en la etapa siguiente de confección del terraplén, se utilizo un bulldozer CAT D6T y un vibro pesado (para los afirmados) de aro y llanta Hamm, y en ocasiones CAT sobre orugas.  Se continúan el extendido de las capas horizontales de llenos compactados (con capa # 37) para un único banco y con única pendiente uniforme, con un ancho promedio de 8 m. Hay estacas que marcan llenos de mas de 20 m., de altura y con talud de 2 1/4H:1V. Se trae material acarreado desde La Rochela. 
Sobre la plataforma vial (que esta en otro nivel superior) y que viene desde la planta de trituración, se extiende y compacta material de llenos y también se adiciona material fresado o RAP. Este tramo intervenido tendrá que llegar a alcanzar una cota de rasante similar a la vía existente (o PK 13 - campamento de MAR1), por lo tanto continuaran los llenos. </t>
  </si>
  <si>
    <t>a) Trabajos intermitentes. Continua el revestimiento del talud con malla electrosoldada y concreto lanzado. Se termino de confinar (con pernos roscados # 10 + drenes en PVC + malla electrosoldada + concreto lanzado), la segunda fase del talud ya perfilado ya que en su corona (primera fase) se presenta un agrietamiento superficial (en estado estable). La tercera fase ya se tienen colocados paneles de malla electrosoldada y pernos. Hacia el PK mayor (talud de interacción con las construcciones particulares de La Hostería) se hacen perforaciones para colocar pernos de anclaje + drenes en PVC (se utiliza equipo autopropulsado sobre orugas); hay trabajos de inyección de pernos con el uso de morteros de cemento. Un tramo final del talud de corte, se cubre utilizando plásticos a fin de proteger los suelos de una sobre saturación debido a las lluvias. La firma consultora Consulcivil SAS realizo un sondeo profundo. Hay presencia de aguas infiltradas.   
Sobre la segunda berma de cortante, se emplazo la entrada al negocio particular de Las Grutas y se le extiendo y compacto material de fresado o RAP. Se termino la construcción de la cuenta de borde que tendrá una sección en V. En la parte central (que vendría a ser la tercera berma) se excavo la plataforma vial encajonada donde se emplaza la nueva calzada, hay colocación de piedra rajón para mejorar la cimentación de la estructura del pavimento flexible. Las rasantes de esta la vía nueva con el tramo del PK 13 no se han unido. La cara destapada de la corona sufrió una nueva descompresión y por lo tanto se peino y se le rebajo la pendiente para colocar paneles de malla electrosoldada y luego se le aplicara concreto lanzado. Hay permanentes trabajos topográficos. Algunas lluvias siguen retrasando los trabajos de corte y acarreo. Para acceder o dejar el frente de obra en conexión con la actual calzada, se trabaja con personal PARE / SIGA, sector Hostería Las Grutas.
b) Inactivo. Sobre el box del PK 12+764 se termino la construcción del segundo y ultimo tramo de box gemelo. Para concluir con la obra, se hizo la demolición de un pontón existente a fin de alargar "aguas arriba", el par de box en construcción. Se termina con la fundida de las aletas del descole, su impermeabilización se hace aplicando pintura negra pintura bituminosa (a los paramentos de concreto en contacto directo con tierras) y la construcción de los sub drenajes laterales (con piedra filtro + geotextil + tubo ranurado). Para todo el cuerpo del box, se utilizo concreto premezclado y bombeado de 28 MPa. La obra es de L = 21 m. de largo. Las aguas de la Qda. (San Juana II), ya circulan libremente por ambas secciones del box. Esta pendiente la colocación de llenos y terminar su impermeabilización. Sobre un área vecina hubo demolición de una casa. Sector Hostería Las Grutas.</t>
  </si>
  <si>
    <t xml:space="preserve">a) Inactivo. Se conformo el paquete estructural y granular del pavimento flexible. Posteriormente se coloco la capa intermedia de mezcla asfáltica, utilizando el tren de pavimentación Dynapac. El tramo hacia PK mayor ya cuenta con la demarcación horizontal, y ya se habilitara para el transito vehicular. 
b) Sobre la calzada opuesta (o PK 13+400 CI), se realizo la construcción de la ODT # 169 x 1500 mm. obra de drenaje que ya atravesó la calzada existente. Se le hizo el buzón intermedio. Conformado el paquete granular y estructural del pavimento flexible, se le realizo su imprimación y se coloco finalmente la capa asfáltica MSC-25. Hay excavaciones mecánicas y adecuación del piso (se usa rana para compactación) para la construcción de cunetas en concreto. Hay excavación lateral para coloca tubería Novafort de 23" y 32" de diámetro. Hay chequeos topográficos. Sector frente a La Jungla y que se unirá con su tramo inmediato y antecesor de Las Grutas.  </t>
  </si>
  <si>
    <t xml:space="preserve">El tramo cuenta con la capa intermedia de mezcla asfáltica tipo MSC-25. Se hizo la demarcación horizontal, utilizando pintura para trafico (B/A) a base de agua. También se instalaron defensas metálicas tipo bionda. Se habilito el tramo para el paso del transito automotor y poder libertar y entrar a rehabilitar la calzada existente. 
Sobre el costado opuesto (o vía existente o PK 14+100 CI) se termino el fresado en frio con el equipo SANY C8, hubo levantamiento, total y parcial de la carpeta asfáltica y también hubo cajeos, (esto según la gravedad o intensidad de daños, grietas o fisuración). Se realizaron sobreancho de 2 m., para ampliar la calzada existente. Terminado el fresado y la adición de granulares vírgenes estos se imprimaron y mediante el uso del tren de pavimentación Dynapac se procedió a extender la capa intermedia asfáltica en caliente tipo MSC-25. El material de RAP fue llevado al K 11+300. Se continuo con la etapa de colocación de granulares para formar la estructura granular del pavimento flexible. Sector abajo de la Jungla. </t>
  </si>
  <si>
    <t>Inactivo. Sobre el talud perfilado se termino la aplicación de concreto lanzado (con e= 10 cm) previa colocación y aseguramiento de paneles de malla electro soldada (15x15x6). Se termino la colocación de pernos pasivos de anclaje (con barras corrugadas autoperforantes) de L = 6 m. También hubo perforación para la colocación de drenes sub horizontales en PVC. La plataforma vial ya cuenta con la capa asfáltica, MSC-25. Se siguen construyen cunetas utilizando concreto premezclado de 21 MPa y sub drenajes (piedra filtro + geotextil NT+ tubería ranurada). Parte del tramo se encuentra con demarcación horizontal, líneas B/A.
El transito automotor se habilito por la nueva calzada y se entrara a intervenir la calzada existente. Este frente de obra corresponde al Sector Tamarindos / Comfenalco, donde los trabajos en taludes y calzada ya se unieron con el tramo siguiente de la carpintería / polvorería.</t>
  </si>
  <si>
    <t>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Inactivo. Sobre la calzada opuesta (o PK 14+800 CI) se termino la fase de consolidación y protección del talud (a una pendiente) se coloco malla electrosoldada con perforación para pernos y drenes en PVC. También hubo aplicación de concreto lanzado. Ahora se construyen subdrenaje laterales (geotextil NT + piedra filtro + tubo ranurado) y cunetas laterales en con sección en L utilizando concreto premezclado de 21 MPa. Sobre esta calzada hay todavía estacionados equipos de construcción y acopio de materiales. Hay trabajos topográficos.  El transito automotor circula por la calzada opuesta y se libera la calzada existente. Sector La Bloquera.</t>
  </si>
  <si>
    <t>a) Inactivo. Colocados los llenos (sobre la ODT y tramos anexos), con material seleccionado se extendió la capa intermedia de mezcla asfáltica tipo MCS-25.  
Posteriormente se realizo la demarcación con utilización de pintura a base de agua para trafico en color B/A. Hoy se transita por esta nueva calzada y se abandona la existente que esta siendo intervenida. 
b) Inactivo. Sobre la calzada opuesta (o PK 15+400 CI) se termino el perfilado del talud con el tendido a una pendiente. Se termino de colocar la capa asfáltica tipo MSC-25. Se instalaron redes ITS excavando manualmente por el talud de corte y también se instalan defensas metálicas. Se realizo la demarcación horizontal utilizando pintura para trafico B/A. Finalmente se siguen construyendo cunetas laterales en concreto con sección en L y por el sistema de ajedrezado (se utilizara concreto premezclado de 21 MPa).  El transito automotor circula por esta nueva calzada y se libera la calzada existente. Sector Carpintería / Polvorería.</t>
  </si>
  <si>
    <t>Se termino el corte y excavación para conformación de la banca (se bajo rasante hasta 3 m de profundidad). Ya encontrada la cota de sub rasante se colocaron granulares que formaron el paquete estructural del pavimento flexible. Impermeabilizados estos granulares se extendió la capa asfáltica en caliente MSC-25. Previamente se construyeron los subdrenaje (geotextil NT + piedra filtro +tubo ranurado en PVC). Sobre ese primer tramo también set termino la construcción de las cunetas laterales con sección en L.  
Se realiza instalación e inyección de pernos (se tiene a la fecha 310 pernos de L= 9 m y 70 drenes en PVC ). Se colocan pernos pasivos de anclaje con malla 3 x 3 m., y L= 9 m.  Se continua  instalación de  malla (15x15x6) en la parte media baja. 
Hacia el PK medio y sobre el talud (intermedio) separador de calzadas, se concluyo la consolidación con pernos pasivos # 10 colocados @ 1.5 m de distancia y luego la aplicación de concreto lanzado bombeado y transportado en mixer. 
Hacia PK mayor del talud que llevara tres banqueos, sigue ubicada una CAT (sobre orugas) en la corona del talud y se le realiza perfilado y excavación sobre berma de cortante. Sobre la fase # 1 se instala malla electro soldada (15x15x6mm) + pernos autoperforantes y se aplica concreto lanzado (colocado por bombeo en larga distancia). Hay perforadora sobre orugas auto propulsada, en la corona del talud de este tramo en intervención, esto lo realiza el contratista Geodic. Personal de MAR1 realiza la construcción  de la zanja de coronamiento. 
Sobre el PK menor (previa demarcación) se permitió el cruce del transito automotor, pero se sigue utilizando "en su mayoría" la calzada existente. Sector ubicado cerca a La Guaracú I.</t>
  </si>
  <si>
    <t>Inactivo. La plataforma de la segunda calzada ya cuenta con la capa intermedia asfáltica tipo MSC-25. Se continuara la construcción de una bajante escalonada que recoge y conduce aguas de cunetas lineales de la nueva calzada (se utiliza concreto pre mezclado colocado por gravedad). Personal instalo defensas metálicas tipo bionda. También se colocaron sardineles prefabricados tope llantas. Se seguirán construyendo cunetas (con sección triangular o en L con concreto de 21 MPa) y filtros. Para esto se hace uso de pajarita CAT 416F y herramienta menor.</t>
  </si>
  <si>
    <t xml:space="preserve">La plataforma de la segunda calzada ya cuenta con la capa intermedia asfáltica tipo MSC-25, frente al conjunto residencial Palmeras 2 y diagonal a Palmeras 1. Se realiza la construcción de cunetas en L en concreto y de un disipador en concreto (para la ODT # 079 x 900 mm. acampanada) con dirección hacia la pata del talud del terraplén. El concreto utilizado es premezclado (21 MPa) colocado por gravedad mediante canales en PVC. Hacia el PK menor se instalaron defensas metálicas tipo bionda. Después de cortar un morro terreo, ubicado sobre el separador de calzadas, (con el fin de aumentar el radio de curvatura de la vía existente), se alarga la ODT, se le construye un buzón central y se hace un saneo de la plataforma vial.      
Este frente de obra es zona limite entre la UF-1.0 y UF-2.1 y se encuentra ubicado en la zona urbana de San Jerónimo. </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</si>
  <si>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acopio temporal y voluminoso en el PK 0+400 CI o sector de La Volcana y en la planta # 2 o PK 11+700. También se esta utilizando el fresado para combinarlo y utilizarlo con los granulares de sub base en tramos de mejoramiento vial y en el lleno de PK 11+800. (se mezcla en proporción 4:1).  </t>
  </si>
  <si>
    <t>Inactivo. Se hizo el fresado en frio con el equipo Wirtgen W-150 en todo el ancho de la plataforma vial con 16 cm., de profundidad. También hubo actividad de instalación de aceros para prolongación de box en la CI o PK15+200, se utilizaran los muros existentes y se prolongo con L= 3.2 m., sobre el box culvert # 071. Se reviste con concreto lanzado un tramo faltante (que fue cortado para construir filtros) sobre la pata del talud. Éste corto tramo ya tiene la capa asfáltica en caliente tipo MSC-25 y se habilita el transito automotor para el uso de esta nueva cazada. Sector frente al Llanerito.</t>
  </si>
  <si>
    <t>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La temporada invernal siguió afectando el estado de los agrietamientos. Por lo tanto se inicia con excavadora su peinado para remover el material fallado y de esta manera se tiende con una menor pendiente la única cara que poseía el talud perfilado y fallado el pasado año. Sigue habilitado "por un carril" el transito automotor con dirección "bajando" hacia San Jerónimo utilizando barreras plásticas tipo maletín para su canalización. Sector o Zona Urbana de San Jerónimo y limites con la UF-1.0.  Se utiliza personal PARE / SIGA</t>
  </si>
  <si>
    <t xml:space="preserve">Terminado el perfilado del talud a una pendiente se procedió a intervenir su plataforma vial, construyendo el filtro lateral (con piedra filtro + geotextil + tubo ranurado). La temporada invernal afecta el estado y comportamiento del frente de obra a pesar de haberle construido su cuneta de corona. Se tiene colocada una capa provisional de agregados clasificados. Terminados los trabajos ejecutados con la lanzavigas (sobre la Qda. o puente La Muñoz I), esta se desarmo para llevarla a otro frente de trabajo (Meloneras). Se dejan materiales ocupando algunos espacios, y se precede a retirar equipos de construcción y grúas de gran tamaño. El tramo se interviene nuevamente con la instalación de redes ITS, y con la colocación en definitiva de las capas granulares de la estructura del pavimento flexible. </t>
  </si>
  <si>
    <t>La canalización de las aguas de la Qda. La Muñoz I, fue terminada con la construcción del box. Este se construyo con un total de 5 módulos y sus dimensiones finales son:  L = 90 m x H = 5.5 m "gálibo" x Ancho = 6. 0 m. Se llevaron a cabo los llenos para ambos costados. También se termino la rampa con llenos sobre el estribo # 2 (previa fundida de su placa de aproximación en concreto reforzado). Gran parte del área ya cuenta con la capa asfáltica en caliente MSC-525 (se utilizo el tren de pavimentación Dynapac). Se trabaja en la construcción de redes de drenajes superficiales y en la colocación de sardineles prefabricados. Para entrar a intervenir una amplia zona en superficie (orejas del retorno) hubo cambios y modificaciones del acceso vehicular hacia San Jerónimo; por lo tanto sobre la actual vía, se realizo demarcación horizontal utilizando pintura (B/A), colocando maletines y delineadores tubulares y poder canalizar el transito automotor que entra y sale del Municipio.</t>
  </si>
  <si>
    <t>Inactivo. Sobre un largo tramo se adiciono material rajón a fin de mejorar la cimentación de la plataforma vial (saneo de subrasante). Motoniveladora CAT realizo el extendido de material granular seleccionado, y un vibro se dedico a las tareas de compactación. El trabajo hará parte del acceso al nuevo puente sobre la Guaracú II (estribo # 1) y del acceso inferior a conjunto residencial. 
También se realizo actividad de excavación para terminar la construcción del sub dren lateral y la instalación subterránea de redes ITS, se utilizo pajarita CAT 416 F. 
Sobre el costado opuesto se inicia la construcción de cunetas en concreto con sección en L y colado en forma ajedrezada. Hay que hacer cortes de la capa asfáltica con disco diamantado. Hay espacios que se ocupan para acopio de material y estacionamiento de equipos. Sector urbano de San Jerónimo, frente al conjunto residencial Paraíso del Sol. El transito automotor circula por la vía existente</t>
  </si>
  <si>
    <t>Se terminaron los fresados en frio con equipo SANY C8. Se fresaron tramos completos de la calzada existente que tiene un espesor promedio de 16 cm. Sobre la corona de la curva vertical convexa se levantan granulares (con dos CAT sobre orugas, con uso de la cuchara y/o martillo hidráulico) a fin de bajar (por lo menos en 3 m.) la cota y modificar el PIV de la curva vertical. Por lo tanto las rasantes de ambas vías se irán a igualar en un largo trayecto. El RAP o material de fresado se lleva hacia el acopio del Ahuyamal para ser utilizado después combinado con agregado virgen para ser utilizado como subbase.  Se inicia la colocación de granulares con motoniveladora CAT 140K y vibro Hamm y luego se procedió a su imprimación; se tiene preparado el tren de pavimentación Dynapac para la colocación de la capa asfáltica. Hacia el PK mayor "después de La Qda. La Espada" hubo fresado selectivo tipo cajeo. Frente de obra ubicada en el sector de Loma Hermosa / El Francés. El transito automotor circula por la nueva calzada.</t>
  </si>
  <si>
    <t>Con el uso de tres excavadoras CAT (pluma + cucharon y plumas + martillos) se termino la excavación de una montaña con formación rocosa, cuyo material se lleva en volquetas al box en la zona urbana de San Jerónimo, al Ahuyamal y a otros puntos de acopio y procesamiento. Los cortes avanzaron en contorno y hacia el costado del Rio Aurrá. La finalidad del trabajo, es cortar y unir las rasantes de dos puentes en construcción. Se han colocado granulares provisionales para  poner a trabajar La Lanzavigas. Hacia el PK menor, se continua con la construcción de un muro (# 172) en HA, que será de acompañamiento sobre el estribo # 2 del nuevo puente o K 21+500; este tuvo cuatro (4) cotas diferentes de cimentación escalonada. Se inician los llenos previa impermeabilizan los concretos que quedaran en contacto con tierras (se utiliza pintura negra bituminosa + laminas de geodren nodular 600). Hay trabajos topográficos. Se trabaja con personal PARE / SIGA</t>
  </si>
  <si>
    <t>Calzada en mejoramiento: Fresado de carpeta asfáltica y/o demolición, drenajes + ODTs en tubería + Muro en HA # 042 + ODT # 216</t>
  </si>
  <si>
    <t xml:space="preserve">a) Inactivo. Hacia el PK menor, se realizo el fresado en frio con el equipo Wirtgen W-150, por un extremo de la actual calzada. Se utilizo parte del granular existente y otro granular virgen (BG) se adicionó. Se hizo su imprimación con emulsión asfáltica y se coloco la capa asfáltica en caliente MSC25. Se terminara con la construcción de cunetas en concreto (premezclado de 21 MPa) con sección en L y fundidas en ajedrez.
b) En el tramo medio de este sector se levanto la totalidad de la estructura del pavimento existente (con fresado y excavadora), se levanto la rasante de una curva vertical cóncava y se procedió a la sobre excavación para buscar las cotas de cimentación de un muro curvilíneo en HA o # 042 o PK 21+450). Fueron fundidas por tramos las 5 zapatas fundidas y con diferente cota de cimentación, lo que equivale a tener cimentación escalonada. Se utilizo grúa dotada con eslinga, excavadora CAT y el colado (de la obra por tramos) se realizo utilizando concreto premezclado de 28 MPa., y colocado siempre por bombeo. A medida que subió de nivel con los concretos (vástagos) estos se impermeabilizan aplicándose pintura negra bituminosa. Se construyen los subdrenaje sobre el trazos y con bulldozer CAT D6T, se iniciara la colocación de los llenos. Hay construcción de ODT # 216 x 900 mm., que verterá directamente sus aguas al Rio Aurrá. Los trabajos son revisados mediante chequeos topográficos.     
c) Inactivo.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inicia la construcción de cunetas triangulares por ambos costados de la calzada, previo corte con disco diamantado de la capa asfáltica. También se construye un canal abierto / cerrado tipo cárcamo (60 x 60 cm), y un muro corto para dar acceso a una finca particular. Hay actividades de paisajismo sobre el separador central. Sector Meloneras. </t>
  </si>
  <si>
    <t>Se tienen 2 muros en TA (enfrentados) que contienen el terraplén de descenso (como relleno retenido) y un terraplén en ascenso con el muro # 057 o K 23+720; y así se direccionara el transito en sentido San Jerónimo - Santafé de Antioquia.  
Muro en TA PK 23+930 (# 058 con L= 121.5 m en CD), terminado. La rasante ya cuenta con capa asfáltica MSC-25 
Muro del PK 23+920 o muro TA ( # 059 con L= 103 m en CD), está terminado. La rasante ya cuenta con capa asfáltica MSC-25
b) Inactivo. El Marco del K 23+860 (# 040). La rasante ya cuenta con capa asfáltica MSC-25. Sobre este tramo largo personal instala sardineles prefabricados previo el corte de capa asfáltica con disco diamantado. 
El conjunto de todas estas obras, vienen a ser a futuro la solución para el transito vehicular "en altura" en el sentido San Jerónimo - Santafé de Antioquia y para el transito vehicular "en superficie" entre Santafé de Antioquia - Sopetrán. 
c) Para el transito vehicular en el sentido Sopetrán - Santafé, ya se tiene la calzada (o enlace K 0+140 a K0+330) exclusiva en este sentido de circulación con su capa asfáltica intermedia tipo MSC-25, con un ancho de 7 m.. A esta vía, que tiene un trazado paralelo al Rio Aurrá, la acompaña lateralmente un anden o sendero peatonal - todavía sin terminar - (de 1.6 m de ancho) bordeando también el rio, anden que ira a terminar en el sitio turístico de Piedras Verdes.           
Hay trabajos de paisajismo colocando material orgánico traído del sector del Ahuyamal o Guaimaral. Continua el plan de manejo del transito, que fijo los desvíos y/o conexión vehicular con Sopetrán y la vía antigua. Sector variante y Partidas de Sopetrán.</t>
  </si>
  <si>
    <t xml:space="preserve">a) Inactivo. Box, terminada su construcción. En zona anexa se realizaron cortes de carpeta de pavimento (con disco diamantado) a fin de continuar la construcción de cunetas en concreto con sección en L. Se utilizara concreto premezclado de 21 MPa. Sobre el costado del descole se construye un anden peatonal utilizando sardineles prefabricados. 
b) Se llevo a cabo el levantamiento de la capa asfáltica "nueva, carril derecho", a fin de reinstalar defensas metálicas; el trabajo esta detenido. </t>
  </si>
  <si>
    <t>a) Inactivo. Trabajos concluidos en cortes mecánicos y de llenos para prolongación de tramo vial; cerca al PR 14. El tramo ya cuenta con la capa intermedia de mezcla asfáltica tipo MSC-25. Hubo instalación de defensas metálicas tipo bionda y colocación de bordillos tope llantas prefabricados. Hay trabajos "intermitentes" de excavación manual y mecánica para el tendido de redes ITS. Sigue pendiente un traslado de redes secas. 
b) Inactivo. Un tramo ya cuenta con capa intermedia asfáltica, tipo MSC-25, cubriéndose la ODT intervenida. Hubo instalación de defensas metálicas tipo bionda. Hacia el PK mayor se construyeron cunetas en concreto con sección triangular, cunetas de corona y filtros perimetrales. También hubo colocación de bordillos tope llantas prefabricados. Hay personal instalando redes ITS. Sigue pendiente un traslado de redes secas. Sector cercano al PR 14.</t>
  </si>
  <si>
    <t>a) Inactivo. Termino la protección del talud, previa colocación de pernos pasivos de anclaje (# 10 roscados con L= 6m + drenes en PVC de L= 3m). Se procedió a la colocación y aseguramiento de paneles de malla electrosoldada (15x15x6). Se aplico concreto lanzado con espesor de capa de e= 10 cm y de 21 MPa. Se fundieron dados de concreto y se colocaron las platinas y tuercas de aseguramiento en cada pernos. Hubo aplicación de pintura anti corrosiva.
b) Bulldozer CAT D6T, realizo descapote y retiro de raíces sobre la Bahía del Ahuyamal. Hubo corte, acarreo de material de desecho, con maleza y rastrojo (que es llevado para emplearlo en trabajos de paisajismo en las partidas de Sopetrán); y también hay aporte + extendido de material para llenos. Hay vibro Hamm compactando los granulares extendidos a fin de hacer un saneo a la fundación, con material traído de Meloneras o PK 21+700. Hay gran acopio de material de rezaga traído del túnel.
La zona de la calzada antigua, se tiene como centro de acopio de material fresado o RAP. Sector El Ahuyamal.</t>
  </si>
  <si>
    <t>En el patio que funciona como de acopio de materiales (planta de asfaltos), se continua la construcción de un paso inferior para acceder a La Puerta. Ya se encuentra fundido el 90 % del cuerpo del box. Se coloca la formaletería para fundir tramos de la placa aérea. El galibo horizontal de la obra es de 4.5 m. x galibo vertical 3 m. x L= 34 m. La obra la realizara el Concesionario mediante acuerdo con la Comunidad por consulta previa, y por esto no se encuentra con algún avance especifico dentro de su plan de obras. Además será conocido como el puente # 048.</t>
  </si>
  <si>
    <t xml:space="preserve">Finalizo construcción de tramos (en primera etapa) de losa de contrapiso con e= 80 cm. +  muros + placa aérea, ahora se  trabaja en el encole con las aletas y muro en HA de acompañamiento, las formaletas se izaron con grúa dotada de eslinga; hay trabajos topográficos. El concreto pre mezclado utilizado en todos los casos "es bombeado" de 28 MPa. (o 4000 PSI). La obra tendrá un galibo vertical de 5.7 m. Hay retiro de los andamios de carga sobre el tramo que se fundió de la placa aérea. Se impermeabilizaron concretos cuyo paramento queda en contacto con tierras (pintura negra bituminosa) y se colocan adicionalmente laminas de geodren nodular 600. (como drenaje vertical). Sobre ambos costados se terminaron con los llenos (por capas) compactados con vibro. Se inicia el armado de las placas (reforzadas) de acceso o de aproximación por ambos costados. La obra presento un periodo de inundación debido a las altas y largas lluvias presentadas en este sector y todavía hay presencia todavía de escombros y barro. Esta obra corresponde al futuro acceso vehicular a la Vda. Guaimaral y la realiza el Concesionario mediante acuerdo con la Comunidad por consulta previa, y por esto no se encuentra con algún avance especifico dentro del plan de obras. Además es conocido como el puente # 045. </t>
  </si>
  <si>
    <t>PK 30+000 CD</t>
  </si>
  <si>
    <t>PK 29+900</t>
  </si>
  <si>
    <t>Excavación mecánica, cortes y descapotes</t>
  </si>
  <si>
    <t xml:space="preserve">Se continua corte mecánico y descapote con equipos sobre orugas. Se realiza el corte por ambos flancos con excavadora CAT 330 D2L y CAT 312C, para salir a encontrar el corte hecho sobre el acceso a Guaimaral (falso túnel). </t>
  </si>
  <si>
    <t xml:space="preserve">a) Inactivo. Se evidencio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Hacia el PK menor o K 30+790 (box # 157), se realizo excavación mecánica con CAT 330 D2L a fin de construir 2 muros (28 MPa) en HA acompañantes uno a cada lado del descole del Box (de 6 m.  x 4.5 m y 28 MPa) y luego se le construirá aletas y bajante. Se impermeabilizan concretos con el paramento en contacto con tierras (pintura negra bituminosa), se agregan laminas de lamidren que actúan como drenaje vertical y se protege la impermeabilización de los muros. Se realizara la construcción de sus filtros laterales (geotextil + piedra filtro + tubo ranurado). En este frente de obra se trabaja en forma intermitente. Sector Tierra Mítica
b) Sobre la calzada opuesta (o PK 31+260/680 - CI) se sigue realizando el corte mecánico con CAT 320 D2 + volquetas, (con un nuevo trazado) a fin de alejar parte del corredor vial del cauce del Rio Cauca. También realiza la consolidación inmediata de la cara superior perfilada del talud con perforaciones, para colocar pernos pasivos (#10 de L= 3 y 9 m.), drenes en PVC (2.5") y concreto lanzado sobre paneles de malla electrosoldada (15x15x6 mm). El primer tramo del talud tendrá dos (2) fases de excavación y perfilado, con una berma intermedia. Este proceso de protección del talud se repite en dos frentes de obra vecinos (ej. el talud intermedio su cara perfilada será con única pendiente). En ocasiones se trabaja con personal suspendido. La excavación sobre la plataforma vial se empieza a generar por debajo de la superficie de la rasante proyectada para mejorar la fundación del paquete de pavimento flexible y se opta por colocar piedra rajón. Se realizo la construcción de nueva ODT # 159 x 900 mm acampanada con tubería Titan tipo C-III. Hay descargue y acopio de aceros de refuerzo. Con el traslado del nuevo trazado se abandona el sitio de movimiento en masa presentado el año pasado. Se trabaja con personal PARE / SIGA. Sector Tierra Mítica. </t>
  </si>
  <si>
    <t>PK 33+000 CI</t>
  </si>
  <si>
    <t>Glorieta de San Nicolás - Drenajes - Ramales</t>
  </si>
  <si>
    <t xml:space="preserve">Después de los cortes mecánicos, eliminación de vegetación, matorral y descapotes, se inicia la construcción de ODT # 164 x 1500 mm. que verterá sus aguas directamente al Rio Cauca. Se inician los llenos traídos de Tierra Mítica y se extienden con motoniveladora CAT 140 M y se compactan vibro Hamm. El tramo se interviene hasta las proximidades del estribo # 1 del nuevo puente sobre el Rio Cauca. Hay chequeos y controles topográficos </t>
  </si>
  <si>
    <t>Continua actividad de corte mecánico y retiro de material. Su excavación es para la construcción de dalas de cimentación del muro en TA, se trabaja con CAT 320D2 + pajarita y vibro tipo benitín. Se realiza un saneo de la fundación colocando piedra tipo rajón. Por lo tanto se inicia la colocación de formaletería para fundir (en concreto) las dalas o soleras de nivelación escalonadas, con un ancho de 50 cm. Sobre el PK cercano al estribo se instalara tubería recta de 1500 mm para ODT que atravesara los muros en escamas o TA. Se utilizaron llenos del sector Ahuyamal y Tierra Mítica. Se inicia la construcción de las dalas o soleras de nivelación (en concreto) + colocación de colchón filtrante + la colocación de la primera capa de granulares clasificadas y los filtros interiores y exteriores. Se coloca la primera fila de escamas prefabricadas (o dovelas de hormigón de 35 MPa) por sus dos costados y se utiliza cinta polimérica FS30 para su tensionamiento y fijación e intercaladas entre capas de relleno de material seleccionado. Hay continuos chequeos y trabajos topográficos. Hay un gran acopio de material de rellenos procesados (para estructuras, muros y respaldos) sobre un lote anexo a la vía a Bolombolo. El acceso a este frente de obra solo se hace por la vía a Anzá - Bolombolo.</t>
  </si>
  <si>
    <t>Sobre la calzada opuesta (o existente) se termino el fresado y se entra en el desmantelamiento del tablero del puente para ampliación. Se levanto una tubería Titan de una ODT x 900 mm. para hacer un alargue a un box culvert. Sobre el sobre ancho de la vía se trabaja en excavaciones de redes ITS, por lo tanto se prepara su terreno con excavación y compactación. Sector Politécnico.</t>
  </si>
  <si>
    <t xml:space="preserve">Se encuentra totalmente montada la estructura metálica (pórtico como estructura de cubierta definitiva) de la zona o playa de peajes. La cubierta general (con Long= 18.5 m x Ancho= 36.5m), se encuentra cubriendo las 8 islas. La carpa provisional sigue en pie y protegiendo las actuales casetas de cobro.    
Sobre la plataforma o playa (que cuenta con 7 islas y 8 carriles de circulación) continúan los trabajos relacionados con la disposición de redes de telecomunicaciones, con la construcción de sus cajas de inspección, de derivación y de distribución y el tapado de tuberías, con material seleccionado. 
Se fundieron las placas para cimentar las casetas o garitas de cobro (2 casetas por isla). También se les formaletean sus muros (con e= 34 y 13 cm. y alturas entre 1 m y 1.1 m) para ser fundidos en concreto hidráulico macizo y a la vista; el concreto es premezclado de 28 MPa. Sobre la parte superior del muro de la caseta, se colocan y ensamblan perfiles metálicos (tipo Acesco), para que sirva como moldura y cerramiento superior de cada garita. Sobre el cielo raso de la garita se colocan paneles o laminas acrílicas flexibles, como sistema aislamiento térmico/acústico  Dentro de las garitas se instalan mesones en concreto y sobre las paredes canaletas (porta cables) para tender redes eléctricas, de voz y de datos. Hay colocación de ventanería con vidrios corredizos de seguridad. Como dispositivos separadores de trafico, se funden (sobre el vértice "inicial" de cada isla) muretes en concreto hidráulico tipo media luna. Ya se encuentra regularizado las colas de cobro, dos (2) por cada sentido y contando con el pago electrónico FLYPASS, esto por los trabajos que se realizan en toda la playa. </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</si>
  <si>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articulado CAT 950, bulldozer D6T, un Bobcat y algunas volquetas que lo extraen del túnel. El material es amontonado formando una gran montaña. Se adecuo una sección de la vía para el paso vehicular y poder ocupar la calzada izquierda. En el acopio se trabaja con personal PARE/SIGA y se realiza limpieza con herramienta menor y barridos con cepillo rotativo montado en Bobcat.</t>
  </si>
  <si>
    <t xml:space="preserve"> Inactivo. El tramo ya cuenta con capa asfáltica en caliente tipo MSC-25. Terminados los cortes de carpeta asfáltica (con disco diamantado) se inicia la colocación de sardineles prefabricados para delimitar el separador central entre calzadas. Estos módulos tienen una altura estándar de 45 cm. Se trabajo con herramienta menor y pajarita CAT 416F. Hay trabajos de acabados y de drenajes con colocación de material sobre el separador central. Todo el transito automotor circula por la nueva calzada.  </t>
  </si>
  <si>
    <t>PK 0+600 CI. Continua actividad de corte mecánico (CAT 320 D2). Es un talud encajonado a una pendiente. Los materiales se trasladan para proteger las paredes de un canal abierto, anexo. Sector antiguo restaurante El Arriero.</t>
  </si>
  <si>
    <t>PK 10+700 CI. Terraplén estructural. Se realiza la prolongación del colchón drenante. También se construyen los filtros lineales transversales (en tubería PVC) para ayudar a evacuar las aguas subterráneas de la escollera. Sector Doña Rosa</t>
  </si>
  <si>
    <t>PK 5+100/600 CD. Faena de sellado bituminoso en granulares (tipo BG) ya compactados. El mismo sistema del camión tanque, eleva la temperatura de la emulsión hasta 150° al momento de su aplicación (con distribuidor a presión) y cumpliendo con la dosis de riego y de velocidad. Sector antes de La Rochela.</t>
  </si>
  <si>
    <t>PK 5+800 CD, construcción de muro # 167 en HA sobre cimentación combinada. Se realiza actividad de excavación para los caisson pares (los impares ya están anillados). La parte superior de la elevación del caisson que se encuentra sobre el suelo rocoso, también es moldeada con molde removible. Sector "perdida de banca" de La Potrera.</t>
  </si>
  <si>
    <t>PK 29+900 CD - Losa de acceso. Se realiza actividad de instalación de los aceros de refuerzo sobre un solado en concreto pobre, e iniciar el armado de la losa reforzada de aproximación. Falso túnel de Guaimaral.</t>
  </si>
  <si>
    <t>PK 19+200 CD. Como resultado de la descompresión de los suelos que conforman el talud, ahora se realiza un peinado mecánico y rebajada de la pendiente (cortado y perfilado el pasado año). Sector urbano de San Jerónimo y contiguo a la UF-1.0.</t>
  </si>
  <si>
    <t xml:space="preserve">PK 21+300 CD. Continua la construcción del muro  en HA # 042. Igualmente se interviene en la construcción de la ODT # 216 con tubería x 900 mm., como alargue de la existente. Sector Meloneras   </t>
  </si>
  <si>
    <t xml:space="preserve">PK 33+500 CD. Con brazo telescópico de una grúa y mediante izado con eslinga, se realiza la colocación de la primera fila de escamas prefabricadas (de 35 MPa). Hay control topográfico y también uso de herramientas de albañilería para nivelación / alineación. Aproche puente  </t>
  </si>
  <si>
    <t>PK 0+060 Playa de peajes. Se siguen ensamblando las molduras en aluminio para la parte superior de las casetas de peaje. Se utiliza perfilería tipo Acesco y vidrios de seguridad.</t>
  </si>
  <si>
    <t xml:space="preserve"> PK 0+060 Playa de peajes. Se realiza la construcción de cajas (dentro de las islas) y la correspondiente canalización y distribución de redes subterráneas. Las tapas son prefabricadas con ángulos en acero</t>
  </si>
  <si>
    <t>PK 0+060. Colocación de canaletas (porta cables) para puntos eléctricos, con tendido de redes eléctricas, de voz y de datos en las nuevas casetas o garitas del peaje.</t>
  </si>
  <si>
    <t>PK 0+060 Playa de peajes. Fundida del murete en concreto  "tipo media luna" + control de curado (costal de yute humedecido); como dispositivo separador de trafico. Se le hace su prolongación longitudinal desvanecida hacia el vértice de la isla.</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</si>
  <si>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Se instala solado, acero de refuerzo  y encofrado y se funde Viga Cabezal , tramos 1 y 2 del cuerpo del Estribo, topes sísmicos y pedestales, aletas y muros laterales</t>
    </r>
    <r>
      <rPr>
        <sz val="11"/>
        <color rgb="FFFF0000"/>
        <rFont val="Arial"/>
        <family val="2"/>
      </rPr>
      <t>.</t>
    </r>
    <r>
      <rPr>
        <sz val="11"/>
        <rFont val="Arial"/>
        <family val="2"/>
      </rPr>
      <t xml:space="preserve"> Se instala acero de refuerzo y se funde losa de aproximación  Estribo 1.
PILA 1: Instalación acero de refuerzo núcleo Caisson  3 y 4 y se funden</t>
    </r>
    <r>
      <rPr>
        <sz val="11"/>
        <color rgb="FFFF0000"/>
        <rFont val="Arial"/>
        <family val="2"/>
      </rPr>
      <t>.</t>
    </r>
    <r>
      <rPr>
        <sz val="11"/>
        <rFont val="Arial"/>
        <family val="2"/>
      </rPr>
      <t xml:space="preserve"> Adecuación área Viga Cabezal. Instalación andamios de carga, plataforma, acero de refuerzo Viga Cabezal, topes sísmicos, pedestales y ductos para cables de tensionamiento. Se funde Viga Cabezal y se instalan cables 1, 2, 3, 4 y 5  y se tensionan.
</t>
    </r>
    <r>
      <rPr>
        <sz val="11"/>
        <color rgb="FFFF0000"/>
        <rFont val="Arial"/>
        <family val="2"/>
      </rPr>
      <t>PILA 2:</t>
    </r>
    <r>
      <rPr>
        <sz val="11"/>
        <rFont val="Arial"/>
        <family val="2"/>
      </rPr>
      <t xml:space="preserve"> Instalación acero de refuerzo  núcleos Caissons 5 y 6 y se funden. Excavación mecánica  adecuación área construcción Viga Cabezal.</t>
    </r>
    <r>
      <rPr>
        <sz val="11"/>
        <color rgb="FFFF0000"/>
        <rFont val="Arial"/>
        <family val="2"/>
      </rPr>
      <t xml:space="preserve"> Se instala solado.Instalación andamios de carga, plataforma, acero de refuerzo, encofrado Viga Cabezal y se funde, instalación de ductos y cables para tensionamiento.
</t>
    </r>
    <r>
      <rPr>
        <sz val="11"/>
        <rFont val="Arial"/>
        <family val="2"/>
      </rPr>
      <t>PILA 3: Instalación acero de refuerzo núcleos  Caissons 7 y 8. y se funden. Se instala acero de refuerzo y encofrado y se funden columnas a nivel de Viga cabezal. Insntalación de plataforma e instalación acero de refuerzo Viga Cabezal y se funde.</t>
    </r>
    <r>
      <rPr>
        <sz val="11"/>
        <color rgb="FFFF0000"/>
        <rFont val="Arial"/>
        <family val="2"/>
      </rPr>
      <t xml:space="preserve">
</t>
    </r>
    <r>
      <rPr>
        <sz val="11"/>
        <rFont val="Arial"/>
        <family val="2"/>
      </rPr>
      <t>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r>
      <rPr>
        <sz val="11"/>
        <color rgb="FFFF0000"/>
        <rFont val="Arial"/>
        <family val="2"/>
      </rPr>
      <t xml:space="preserve"> Adecuación área para construcción de Estribo.</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</si>
  <si>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ESTRIBO 1: Se funden núcleos de Caisson 1 y 2. Adecuación de área para construcción de Estribo.</t>
    </r>
    <r>
      <rPr>
        <sz val="11"/>
        <rFont val="Arial"/>
        <family val="2"/>
      </rPr>
      <t xml:space="preserve"> Adecuación área para construcción de Estribo. Se funde losa de apoyo andamios de carga.Se instala plataforma y acero de refuerzo, encofrado Viga cabezal y se funde.</t>
    </r>
    <r>
      <rPr>
        <sz val="11"/>
        <color theme="1"/>
        <rFont val="Arial"/>
        <family val="2"/>
      </rPr>
      <t xml:space="preserve">
</t>
    </r>
    <r>
      <rPr>
        <sz val="11"/>
        <rFont val="Arial"/>
        <family val="2"/>
      </rPr>
      <t>PILA 1: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 Instalación acero de refuerzo y encofrado de columnas rectangulares A y B. Se funde el último tramo.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r>
      <rPr>
        <sz val="11"/>
        <color rgb="FFFF0000"/>
        <rFont val="Arial"/>
        <family val="2"/>
      </rPr>
      <t xml:space="preserve"> Por modificación en el diseño en el Estribo 2, se va ampliar el estribo, se contruye una losa complementaria y se construye Estribo 2', para empatar con el mruo en tierra armada. Se realiza demolición parcial de la Viga cabezal  y muro espaldar del Estribo 2. se realizan perforaciones y anclaje de acero de refuerzo.  Para el Estribo 2', se instala acero de refuerzo de la Viga Cabezal  y del muro espaldar. Se funde Viga Cabezal.</t>
    </r>
    <r>
      <rPr>
        <sz val="11"/>
        <color theme="1"/>
        <rFont val="Arial"/>
        <family val="2"/>
      </rPr>
      <t xml:space="preserve">
</t>
    </r>
    <r>
      <rPr>
        <u/>
        <sz val="11"/>
        <color theme="1"/>
        <rFont val="Arial"/>
        <family val="2"/>
      </rPr>
      <t xml:space="preserve">SUPERESTRUCTURA
</t>
    </r>
    <r>
      <rPr>
        <sz val="11"/>
        <color theme="1"/>
        <rFont val="Arial"/>
        <family val="2"/>
      </rPr>
      <t xml:space="preserve">PILA 1: </t>
    </r>
    <r>
      <rPr>
        <sz val="11"/>
        <color rgb="FFFF0000"/>
        <rFont val="Arial"/>
        <family val="2"/>
      </rPr>
      <t xml:space="preserve"> Se instala plataforma para losa superior Dovela sobre Pila y Dovelas N°1, se instala acero de refuerzo de losa inferior, muros y losa superior y se funden. Montaje carro de avance para construir Dovelas N°2.</t>
    </r>
    <r>
      <rPr>
        <u/>
        <sz val="11"/>
        <color theme="1"/>
        <rFont val="Arial"/>
        <family val="2"/>
      </rPr>
      <t xml:space="preserve">
</t>
    </r>
    <r>
      <rPr>
        <sz val="11"/>
        <rFont val="Arial"/>
        <family val="2"/>
      </rPr>
      <t>PILA 2:</t>
    </r>
    <r>
      <rPr>
        <u/>
        <sz val="11"/>
        <rFont val="Arial"/>
        <family val="2"/>
      </rPr>
      <t xml:space="preserve"> I</t>
    </r>
    <r>
      <rPr>
        <sz val="11"/>
        <rFont val="Arial"/>
        <family val="2"/>
      </rPr>
      <t>nstal</t>
    </r>
    <r>
      <rPr>
        <sz val="11"/>
        <color theme="1"/>
        <rFont val="Arial"/>
        <family val="2"/>
      </rPr>
      <t>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t>
    </r>
    <r>
      <rPr>
        <sz val="11"/>
        <rFont val="Arial"/>
        <family val="2"/>
      </rPr>
      <t xml:space="preserve">Instalacion carros de avance voladizos 3 y 4  para construir Dovelas 2, 3, 4 , 5 , 6, 7, 8, 9 y 10; se instala acero de refuerzo , ductos , se funden, se tensionan cables. </t>
    </r>
    <r>
      <rPr>
        <sz val="11"/>
        <color rgb="FFFF0000"/>
        <rFont val="Arial"/>
        <family val="2"/>
      </rPr>
      <t xml:space="preserve">
</t>
    </r>
    <r>
      <rPr>
        <sz val="11"/>
        <rFont val="Arial"/>
        <family val="2"/>
      </rPr>
      <t>ESTRIBO 2: Instalación de aisladores sísmicos,  acero de refuerzo y encofrado Dovela sobre Estribo y se funde con los topes sísmicos.</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</si>
  <si>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sz val="11"/>
        <rFont val="Arial"/>
        <family val="2"/>
      </rPr>
      <t xml:space="preserve"> Instalación acero de refuerzo Dovela sobre Estribo. Se funde con topes sísmicos y losa superior</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Se funde losa aproximación Estribo 2.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Instalación de plataforma para construcción  de losa superior de conexión a Dovela sobre Pila; se instala acero de refuerzo y se funde. Se tensionan cables. Se instala plataforma  y acero de refuerzo para Dovela sobre Pila y Dovelas N°1. Se funde losa inferior, muros y losa superior. Montaje carros de avance para construir Dovelas N°2 , 3, 4, 5, 6, 7 y 8 voladizos1 y 2. Se instala acero de refuerzo, ductos, se funden y se tensionan cables. Se desplaza carro de avance para construir Dovela de cierre en voladizos 2 y 3, se instala acero de refuerzo y se funde. Seinstalan cables de continuidad y se tensionan.</t>
    </r>
    <r>
      <rPr>
        <sz val="11"/>
        <color rgb="FFFF0000"/>
        <rFont val="Arial"/>
        <family val="2"/>
      </rPr>
      <t xml:space="preserve">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 xml:space="preserve">Dezplazamiento carros de avance para construcción de Dovelas N°8. Se instala acero de refuerzo y ductos para instalación de los cables. Se funden Dovelas y se tensionan cables. </t>
    </r>
    <r>
      <rPr>
        <sz val="11"/>
        <color rgb="FFFF0000"/>
        <rFont val="Arial"/>
        <family val="2"/>
      </rPr>
      <t>Instalación acero de refuerzo de módulos de New Jersey por ambos costados. Se instala encofrado y se funden módulos  por el costado izquierdo.</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</si>
  <si>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rFont val="Arial"/>
        <family val="2"/>
      </rPr>
      <t>Se instala acero de refuerzo y encofrado Viga Cabezal, topes sísmicos y pedestales y cuerpo del Estribo y se funde. Se instala acero de refuerzo para losa de aproximación y se funde.
PILA 1: Se instala acero de refuerzo de núcleo de Caisson 3 y  4 y  se funden. Se realiza elevación de columna 4 y se funde. Instalación de plataforma  y acero de refuerzo y encofrado Viga Cabezal, topes sísmicos y pedestales y se funden.</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t>
    </r>
    <r>
      <rPr>
        <sz val="11"/>
        <rFont val="Arial"/>
        <family val="2"/>
      </rPr>
      <t>Se funde  elevación columna  5 y 6 a nivel de Viga cabezal. Se instala plataforma, acero de refuerzo  Viga Cabezal, topes sísmicos y pedestales y se funden.</t>
    </r>
    <r>
      <rPr>
        <sz val="11"/>
        <color rgb="FFFF0000"/>
        <rFont val="Arial"/>
        <family val="2"/>
      </rPr>
      <t xml:space="preserve">
</t>
    </r>
    <r>
      <rPr>
        <sz val="11"/>
        <rFont val="Arial"/>
        <family val="2"/>
      </rPr>
      <t>PILA 3. Instalación acero de refuerzo núcleo Caissons 7 y 8 y se funden. Adecuación área para Viga Cabezal. se funde solado. Se instala acero de refuerzo y encofrado Viga Cabezal, topes sísmicos y pedestales y se funden.
ESTRIBO 2. Instalación acero de refuerzo de núcleos de Caissons 9 y 10 y se funden. Instalación acero de refuerzo y encofrado Viga cabezal, topes sísmicos, pedestales y cuerpo del Estribo y se funden  con las aletas integradas. Instalación acero de refuerzo losa de aproximación y se funde.</t>
    </r>
    <r>
      <rPr>
        <sz val="11"/>
        <color rgb="FFFF0000"/>
        <rFont val="Arial"/>
        <family val="2"/>
      </rPr>
      <t xml:space="preserve">
</t>
    </r>
    <r>
      <rPr>
        <u/>
        <sz val="11"/>
        <rFont val="Arial"/>
        <family val="2"/>
      </rPr>
      <t xml:space="preserve">INFRAESTRUCTURA
</t>
    </r>
    <r>
      <rPr>
        <sz val="11"/>
        <rFont val="Arial"/>
        <family val="2"/>
      </rPr>
      <t>Instalación de mortero de nivelación con Sika Grout sobre pedestales. Montaje del equipo lanza vigas.</t>
    </r>
    <r>
      <rPr>
        <u/>
        <sz val="11"/>
        <rFont val="Arial"/>
        <family val="2"/>
      </rPr>
      <t xml:space="preserve">
</t>
    </r>
    <r>
      <rPr>
        <sz val="11"/>
        <rFont val="Arial"/>
        <family val="2"/>
      </rPr>
      <t xml:space="preserve">Vanos 1 , 2, 3 y 4: Instalación de Vigas sobre apoyos de neopreno, construcción de diafragmas, instalación de pre-losas, acero de refuerzo de la losa y se funden.
</t>
    </r>
    <r>
      <rPr>
        <sz val="11"/>
        <color rgb="FFFF0000"/>
        <rFont val="Arial"/>
        <family val="2"/>
      </rPr>
      <t xml:space="preserve">Instalación de plataforma y acero de refuerzo para construcción de voladizos costado izquierdo y derecho y se. funden .
</t>
    </r>
    <r>
      <rPr>
        <sz val="11"/>
        <rFont val="Arial"/>
        <family val="2"/>
      </rP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</si>
  <si>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rFont val="Arial"/>
        <family val="2"/>
      </rPr>
      <t xml:space="preserve"> Instalación acero de refuerzo y encofrado de aletas integradas y se funden.</t>
    </r>
    <r>
      <rPr>
        <sz val="11"/>
        <color rgb="FFFF0000"/>
        <rFont val="Arial"/>
        <family val="2"/>
      </rPr>
      <t xml:space="preserve">
</t>
    </r>
    <r>
      <rPr>
        <u/>
        <sz val="11"/>
        <color rgb="FFFF0000"/>
        <rFont val="Arial"/>
        <family val="2"/>
      </rPr>
      <t xml:space="preserve">SUPERESTRUCTURA
</t>
    </r>
    <r>
      <rPr>
        <sz val="11"/>
        <rFont val="Arial"/>
        <family val="2"/>
      </rPr>
      <t>Instalación  mortero de nivelación con Sika Grout sobre pedestales. Montaje del Equipo lanza-vigas.</t>
    </r>
    <r>
      <rPr>
        <sz val="11"/>
        <color rgb="FFFF0000"/>
        <rFont val="Arial"/>
        <family val="2"/>
      </rPr>
      <t xml:space="preserve">
</t>
    </r>
    <r>
      <rPr>
        <sz val="11"/>
        <rFont val="Arial"/>
        <family val="2"/>
      </rPr>
      <t>Vanos 1, 2,  3 y 4: Instalación de Vigas prefabricadas sobre apoyos de neopreno, construcción de Diafragmas, instalación de pre-losas, acero de refuerzo de la losa y se funden.</t>
    </r>
    <r>
      <rPr>
        <sz val="11"/>
        <color rgb="FFFF0000"/>
        <rFont val="Arial"/>
        <family val="2"/>
      </rPr>
      <t xml:space="preserve">
Instalación plataforma , acero de refuerzo para voladizos vanos 2, 3 y 4 costado izquierdo y derecho y se funden.. Instalación acero de refuerzo y encofrado New Jersy vanos 1, 2, 3 y 4 costado izquierdo y se funden. Instalación acero de refuerzo y encofrado New Jersey  costado derecho e izquierdo y se funden módulos.</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</si>
  <si>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 xml:space="preserve">PILA 1: Instalación de plataforma para construcción de Dovela sobre Pila y Dovelas N°1. Se instala acero de refuerzo losa inferior, muros  y losa superior y se funde. </t>
    </r>
    <r>
      <rPr>
        <sz val="11"/>
        <color rgb="FFFF0000"/>
        <rFont val="Arial"/>
        <family val="2"/>
      </rPr>
      <t xml:space="preserve">
VOLADIZO 1: </t>
    </r>
    <r>
      <rPr>
        <sz val="11"/>
        <rFont val="Arial"/>
        <family val="2"/>
      </rPr>
      <t>A prtir del Estribo 1 se instala concreto de solado para construir a este nivel las dovelas 15, 14, 13, 12 y 11 del voladizo 1. Se instala acero de refuerzo de losa inferior y muros de estas Dovelas y se funde losa inferior y muros. Se instala plataforma y acero de refuerzo para losa superior y se funde Dovelas 15, 14, 13, 12 y 11. Se instalan andamios de carga y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Se instala plataforma, acero de refuerzo y ductos para losa superior Dovelas 9, 10 y 11 y se funden.</t>
    </r>
    <r>
      <rPr>
        <sz val="11"/>
        <color rgb="FFFF0000"/>
        <rFont val="Arial"/>
        <family val="2"/>
      </rPr>
      <t xml:space="preserve">
VOLADIZO 2: Se instala el carro de avance Dovelas  N°2., 3, 4, 5, 6, 7, 8 , 9 , 10 , 11 , 12 y 13; se instala acero de refuerzo, ductos y se funden. Se instalan cables y se tensionan. Para la Dovela 14, se instala acero de refuerzo y ductos.</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t>
    </r>
    <r>
      <rPr>
        <sz val="11"/>
        <rFont val="Arial"/>
        <family val="2"/>
      </rPr>
      <t xml:space="preserve"> Instalación de material para conformación de terraplén. Se instala concreto de solado sobre el terraplén conformado. Se  instala acero de refuerzo de la losa inferior y muros Dovelas 2 , 3 , 4 y 5. Se funde losa inferior y muros. Se instala plataforma y acero de refuerzo para losa superior  de estas Dovelas y se funden. Se instalan andamios de carga y plataforma,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Se instala acero de refuerzo Dovela sobre Pila 3, se funde primer alzado. Instalación acero de refuerzo y encofrado topes sísmicos Dovela sobre Pila 3.</t>
    </r>
    <r>
      <rPr>
        <sz val="11"/>
        <color rgb="FFFF0000"/>
        <rFont val="Arial"/>
        <family val="2"/>
      </rPr>
      <t xml:space="preserve">
VOLADIZO 3: Se realiza el montaje del carro de avance, se instala acero de refuerzo, ductos y se funden las Dovelas 2, 3, 4, 5,  6, 7,  8, 9, 10, 11, 12, 13 y 14;  se instalan cables y se tensionan para estas Dovelas. Se desplaza caro de avance Dovela N°15,  se instala acero de refuerzo y ductos.</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</si>
  <si>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</si>
  <si>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t>
    </r>
    <r>
      <rPr>
        <sz val="11"/>
        <color rgb="FFFF0000"/>
        <rFont val="Arial"/>
        <family val="2"/>
      </rPr>
      <t>.</t>
    </r>
    <r>
      <rPr>
        <sz val="11"/>
        <rFont val="Arial"/>
        <family val="2"/>
      </rPr>
      <t xml:space="preserve"> Instalación plataforma y acero de refuerzo voladizo costado derecho e izquierdo calzadas izquierda  y se funden</t>
    </r>
    <r>
      <rPr>
        <sz val="11"/>
        <color rgb="FFFF0000"/>
        <rFont val="Arial"/>
        <family val="2"/>
      </rPr>
      <t>.</t>
    </r>
    <r>
      <rPr>
        <sz val="11"/>
        <rFont val="Arial"/>
        <family val="2"/>
      </rPr>
      <t xml:space="preserve"> Instalación acero de refuerzo y encofrado defensas tipo New Jersey y se funden en calzada izquierda . Se realizan acabados. </t>
    </r>
    <r>
      <rPr>
        <sz val="11"/>
        <color rgb="FFFF0000"/>
        <rFont val="Arial"/>
        <family val="2"/>
      </rPr>
      <t>Instalación plataforma y acero de refuerzo voladizos calzada derecha costado derecho.</t>
    </r>
  </si>
  <si>
    <r>
      <t xml:space="preserve">PUENTE PK9+400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10 de noviembre de 2020.
</t>
    </r>
    <r>
      <rPr>
        <u/>
        <sz val="11"/>
        <color rgb="FFFF0000"/>
        <rFont val="Arial"/>
        <family val="2"/>
      </rPr>
      <t>CONTROL DE EXCAVACIÓN</t>
    </r>
    <r>
      <rPr>
        <sz val="11"/>
        <color theme="1"/>
        <rFont val="Arial"/>
        <family val="2"/>
      </rPr>
      <t xml:space="preserve">
CALDADA IZQUIERDA:
ESTRIBO 1: Caisson 1  h=9m; Caisson 2 h=12m
PILA 1: Caisson 3 h=16,4m; Caisson 4 h=14m
 PILA 2. Caisson 5 h=18,5m; Caisson 6 h=17,7m 
                                         PILA 3. Caisson 7 h=21,1m;  Caisson 8 h=18,9m
                                        ESTRIBO 2.  Caisson 9 h=12,4m;  Caisson 10 h=12m
</t>
    </r>
    <r>
      <rPr>
        <u/>
        <sz val="11"/>
        <color rgb="FFFF0000"/>
        <rFont val="Arial"/>
        <family val="2"/>
      </rPr>
      <t xml:space="preserve">INFRAESTRUCTURA
</t>
    </r>
    <r>
      <rPr>
        <sz val="11"/>
        <rFont val="Arial"/>
        <family val="2"/>
      </rPr>
      <t xml:space="preserve">ESTRIBO 2: </t>
    </r>
    <r>
      <rPr>
        <sz val="11"/>
        <color rgb="FFFF0000"/>
        <rFont val="Arial"/>
        <family val="2"/>
      </rPr>
      <t xml:space="preserve">Instalación acero de refuerzo y se funden núcleos de Caissons 9 y 10. Se instala solado y acero de refuerzo Viga Cabezal, topes sísmicos y pedestales y se funden. Instalación acero de refuerzo y encofrado muro espaldar  y se funde. Instalación acero de refuerzo y encofrado aletas integradas y se funden
</t>
    </r>
    <r>
      <rPr>
        <sz val="11"/>
        <rFont val="Arial"/>
        <family val="2"/>
      </rPr>
      <t>PILA 3</t>
    </r>
    <r>
      <rPr>
        <sz val="11"/>
        <color rgb="FFFF0000"/>
        <rFont val="Arial"/>
        <family val="2"/>
      </rPr>
      <t xml:space="preserve">: Instalación acero de refuerzo núcleo del Caisson 7 y 8 y se funden. Adecuación área para Viga Cabezal. Se funde solado.                                    </t>
    </r>
  </si>
  <si>
    <r>
      <t xml:space="preserve">PUENTE PK9+500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9 de noviembre de 2020.
</t>
    </r>
    <r>
      <rPr>
        <u/>
        <sz val="11"/>
        <color rgb="FFFF0000"/>
        <rFont val="Arial"/>
        <family val="2"/>
      </rPr>
      <t>CONTROL DE EXCAVACIÓN</t>
    </r>
    <r>
      <rPr>
        <sz val="11"/>
        <color theme="1"/>
        <rFont val="Arial"/>
        <family val="2"/>
      </rPr>
      <t xml:space="preserve">
CALDADA IZQUIERDA
ESTRIBO 1. Caisson 1  h=12m; Caisson 2  h=13m 
                                      PILA 1. Caisson 3  h=17m;  Caisson 4  h=17m
PILA 2: Caisson 5 h=7m
</t>
    </r>
    <r>
      <rPr>
        <u/>
        <sz val="11"/>
        <color rgb="FFFF0000"/>
        <rFont val="Arial"/>
        <family val="2"/>
      </rPr>
      <t xml:space="preserve">INFRAESTRUCTURA
</t>
    </r>
    <r>
      <rPr>
        <sz val="11"/>
        <rFont val="Arial"/>
        <family val="2"/>
      </rPr>
      <t>ESTRIBO 1:</t>
    </r>
    <r>
      <rPr>
        <sz val="11"/>
        <color rgb="FFFF0000"/>
        <rFont val="Arial"/>
        <family val="2"/>
      </rPr>
      <t xml:space="preserve"> Instalación acero de refuerzo núcleos Caisson 1 y 2 y se funden. Instalación acero de refuerzo  y encofrado Viga cabezal y se funde.
</t>
    </r>
    <r>
      <rPr>
        <sz val="11"/>
        <rFont val="Arial"/>
        <family val="2"/>
      </rPr>
      <t xml:space="preserve">PILA 1:  </t>
    </r>
    <r>
      <rPr>
        <sz val="11"/>
        <color rgb="FFFF0000"/>
        <rFont val="Arial"/>
        <family val="2"/>
      </rPr>
      <t>Instalación acero de refuerzo núcleo de Caisson 3 y 4 y se funden. Instalación acero de refuerzo elevación Columnas.</t>
    </r>
    <r>
      <rPr>
        <sz val="11"/>
        <color theme="1"/>
        <rFont val="Arial"/>
        <family val="2"/>
      </rPr>
      <t xml:space="preserve">                                     </t>
    </r>
  </si>
  <si>
    <r>
      <t xml:space="preserve">PUENTE PK9+800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12 de noviembre de 2020.
</t>
    </r>
    <r>
      <rPr>
        <u/>
        <sz val="11"/>
        <color rgb="FFFF0000"/>
        <rFont val="Arial"/>
        <family val="2"/>
      </rPr>
      <t>CONTROL DE EXCAVACIÓN</t>
    </r>
    <r>
      <rPr>
        <sz val="11"/>
        <color theme="1"/>
        <rFont val="Arial"/>
        <family val="2"/>
      </rPr>
      <t xml:space="preserve">
CALDADA IZQUIERDA
 PILA 1. Caisson 3   h=22,2m;  Caisson 4  h=15m 
</t>
    </r>
    <r>
      <rPr>
        <u/>
        <sz val="11"/>
        <color rgb="FFFF0000"/>
        <rFont val="Arial"/>
        <family val="2"/>
      </rPr>
      <t xml:space="preserve">INFRAESTRUCTURA
</t>
    </r>
    <r>
      <rPr>
        <sz val="11"/>
        <rFont val="Arial"/>
        <family val="2"/>
      </rPr>
      <t>ESRIBO 2:</t>
    </r>
    <r>
      <rPr>
        <sz val="11"/>
        <color rgb="FFFF0000"/>
        <rFont val="Arial"/>
        <family val="2"/>
      </rPr>
      <t>Adecuaciones para construcción de Estribo. Se funde solado. Instalación acero de refuerzo construcción zapata y se funde con pedestales y topes sísmicos.</t>
    </r>
    <r>
      <rPr>
        <sz val="11"/>
        <rFont val="Arial"/>
        <family val="2"/>
      </rPr>
      <t/>
    </r>
  </si>
  <si>
    <r>
      <t xml:space="preserve">PUENTE PK9+900 UF1. </t>
    </r>
    <r>
      <rPr>
        <sz val="11"/>
        <color theme="1"/>
        <rFont val="Arial"/>
        <family val="2"/>
      </rPr>
      <t>El concesionario inicia con la construcción de caminos de acceso al sitio de las obras y replanteo topográfico de ubicación de caisson a partir del</t>
    </r>
    <r>
      <rPr>
        <sz val="11"/>
        <color rgb="FFFF0000"/>
        <rFont val="Arial"/>
        <family val="2"/>
      </rPr>
      <t xml:space="preserve">  6 de noviembre de 2020.
</t>
    </r>
    <r>
      <rPr>
        <u/>
        <sz val="11"/>
        <color rgb="FFFF0000"/>
        <rFont val="Arial"/>
        <family val="2"/>
      </rPr>
      <t>CONTROL DE EXCAVACIÓN</t>
    </r>
    <r>
      <rPr>
        <sz val="11"/>
        <color theme="1"/>
        <rFont val="Arial"/>
        <family val="2"/>
      </rPr>
      <t xml:space="preserve">
CALDADA IZQUIERDA
 ESTRIBO 1. Caisson 1 h=15,5m; Caisson 2 h=15,5m 
                                ESTRIBO 2. Caisson 3  h=10,5m; Caisson 4  h=10,8m
</t>
    </r>
    <r>
      <rPr>
        <u/>
        <sz val="11"/>
        <color rgb="FFFF0000"/>
        <rFont val="Arial"/>
        <family val="2"/>
      </rPr>
      <t xml:space="preserve">INFRAESTRUCTURA
</t>
    </r>
    <r>
      <rPr>
        <sz val="11"/>
        <rFont val="Arial"/>
        <family val="2"/>
      </rPr>
      <t>ESTRIBO 1:</t>
    </r>
    <r>
      <rPr>
        <sz val="11"/>
        <color rgb="FFFF0000"/>
        <rFont val="Arial"/>
        <family val="2"/>
      </rPr>
      <t xml:space="preserve"> Se instala acero de refuerzo y se funde núcleos de Caissons 1 y  2 y se funden. Adecuación área para construcción de Estribo.
</t>
    </r>
    <r>
      <rPr>
        <sz val="11"/>
        <rFont val="Arial"/>
        <family val="2"/>
      </rPr>
      <t xml:space="preserve">ESTRIBO 2: </t>
    </r>
    <r>
      <rPr>
        <sz val="11"/>
        <color rgb="FFFF0000"/>
        <rFont val="Arial"/>
        <family val="2"/>
      </rPr>
      <t>Se instala acero de refuerzo y se funde el núcleo del Caisson  3 y 4. Adecuación área para construcción Estribo.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</si>
  <si>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t>
    </r>
    <r>
      <rPr>
        <sz val="11"/>
        <color rgb="FFFF0000"/>
        <rFont val="Arial"/>
        <family val="2"/>
      </rPr>
      <t xml:space="preserve">
</t>
    </r>
    <r>
      <rPr>
        <sz val="11"/>
        <rFont val="Arial"/>
        <family val="2"/>
      </rPr>
      <t xml:space="preserve">ESTRIBO 1A: Se instala acero de refuerzo núcleos 25 y 26 y se funden . Se instala acero de refuerzo y encofrado elevación columnas Caissons y de funden a nivel de Viga cabezal.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y encofrado elevación Columna Caisson 28 . Instalación plataforma, acero de refuerzo y encofrado, Viga Cabezal, topes sísmicos y pedestales y se funde.
</t>
    </r>
    <r>
      <rPr>
        <sz val="11"/>
        <color rgb="FFFF0000"/>
        <rFont val="Arial"/>
        <family val="2"/>
      </rPr>
      <t xml:space="preserve">
</t>
    </r>
    <r>
      <rPr>
        <u/>
        <sz val="11"/>
        <color rgb="FFFF0000"/>
        <rFont val="Arial"/>
        <family val="2"/>
      </rPr>
      <t xml:space="preserve">SUPERESTRUCTURA </t>
    </r>
    <r>
      <rPr>
        <sz val="11"/>
        <color rgb="FFFF0000"/>
        <rFont val="Arial"/>
        <family val="2"/>
      </rPr>
      <t xml:space="preserve">
Instalación de mortero de nivelación con Sika Grout sobre pedestales. Montaje del Equipo lanza-vigas en el Estribo 2.
Vanos 9, 8 y 7: Instalación de Vigas prefabricadas sobre apoyos de neopreno, instalación de pre-losas, construcción de Diagragmas e instalación acero de refuerzo de las losas y se funden.</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</si>
  <si>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Se inicia instalación de la baranda metálica.</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</si>
  <si>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t>
    </r>
    <r>
      <rPr>
        <sz val="11"/>
        <color rgb="FFFF0000"/>
        <rFont val="Arial"/>
        <family val="2"/>
      </rPr>
      <t>. Perforaciones para instalación de platinas baranda vehicular. Instalación de platinas 5/8", pernos y parales IPE-220  y tubería metálica costado izquierdo y derecho. Instalación de pintura anticorrociva y pintura epóxica.</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</si>
  <si>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los vanos 1 y 2 se instala metal deck, formaleta para voladizos, acero de refuerzo de la losas y se funden.</t>
    </r>
    <r>
      <rPr>
        <sz val="11"/>
        <color rgb="FFFF0000"/>
        <rFont val="Arial"/>
        <family val="2"/>
      </rPr>
      <t xml:space="preserve"> Inicia instalación de baranda metálica.</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</si>
  <si>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 Demolición de tablero sobre Vigas vano 1 y encofrado realce de Vigas. Demolición de tablero sobre Vigas vanos 2 y 5. Instalación de plataforma para voladizos, metaldeck, acero de refuerzo de la losa vanos 1 y 2 y se funden. Instalación de plataforma para voladizos y metaldeck vano 5.</t>
    </r>
  </si>
  <si>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 2 y 3. Demolición de tablero sobre vigas. Instalación acero de refuerzo y encofrado para construcción muro de acompañamiento al Estribo 1 costado derecho acceso a Palmitas y se funde</t>
    </r>
    <r>
      <rPr>
        <sz val="11"/>
        <color rgb="FFFF0000"/>
        <rFont val="Arial"/>
        <family val="2"/>
      </rPr>
      <t>.</t>
    </r>
    <r>
      <rPr>
        <sz val="11"/>
        <rFont val="Arial"/>
        <family val="2"/>
      </rPr>
      <t xml:space="preserve"> Instalación de plataforma para voladizos, matal deck y acero de refuerzo  en losas  vanos 1 y 3 y se funden. En el vano 2, se realzan las Vigas con concreto, instalación de plataforma para voladizos, instalación de metal-Deck, acero de refuerzo de la losa y se funde.</t>
    </r>
  </si>
  <si>
    <r>
      <rPr>
        <b/>
        <sz val="11"/>
        <color theme="1"/>
        <rFont val="Arial"/>
        <family val="2"/>
      </rPr>
      <t xml:space="preserve">AMPLIACIÓN PUENTE N°25 QUEBRADA EL SABLE . </t>
    </r>
    <r>
      <rPr>
        <b/>
        <sz val="11"/>
        <rFont val="Arial"/>
        <family val="2"/>
      </rPr>
      <t>PK19+420 UF1.</t>
    </r>
    <r>
      <rPr>
        <sz val="11"/>
        <rFont val="Arial"/>
        <family val="2"/>
      </rPr>
      <t xml:space="preserve">  El concesionario inicia actividades el 4 de diciembre de 2020.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 xml:space="preserve">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1,y 2. </t>
    </r>
    <r>
      <rPr>
        <sz val="11"/>
        <color rgb="FFFF0000"/>
        <rFont val="Arial"/>
        <family val="2"/>
      </rPr>
      <t>Frente Inactivo.</t>
    </r>
  </si>
  <si>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xml:space="preserve">. </t>
    </r>
    <r>
      <rPr>
        <sz val="11"/>
        <rFont val="Arial"/>
        <family val="2"/>
      </rPr>
      <t>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r>
      <rPr>
        <sz val="11"/>
        <color rgb="FFFF0000"/>
        <rFont val="Arial"/>
        <family val="2"/>
      </rPr>
      <t xml:space="preserve">. </t>
    </r>
    <r>
      <rPr>
        <sz val="11"/>
        <rFont val="Arial"/>
        <family val="2"/>
      </rPr>
      <t>Perforaciones e instalación de platinas 5/8", pernnos, parales IPE-220, tubo D=4" baranda vehicular ambos costados. Aplicación de base anticorrociva y pintura epóxica en baranda costado izquierdo y derecho. Se realizan perforaciones e instalación de platinas y desviadores para reforzamiento de Vigas  en Vano 1  Vigas 1 y 4,  Vano 2  Viga 8, Vano 3 Viga 12. Se instalan cables y se tensionan.
Se instala carpeta asfáltica de rodadura.</t>
    </r>
  </si>
  <si>
    <t>Puente PK 4+500 UF 1. PILA 2. Se instalan cables para tensionamiento 5 familias de 19 torones.</t>
  </si>
  <si>
    <t>Puente PK 4+500 UF 1. ESTRIBO 2.  Adecuación de area, apoyos de cimbra.</t>
  </si>
  <si>
    <t>Puente PK 6+240 UF 1- -ESTRIBO 2- 2'. Instalación de acero ampliación de muro espaldar y se funde viga cabezal 2'.</t>
  </si>
  <si>
    <t>Puente PK 6+240 UF 1- Montaje carro de avance para dovelas N°2, voladizo 1 y 2.</t>
  </si>
  <si>
    <t xml:space="preserve">Puente PK 6+900 UF 1- </t>
  </si>
  <si>
    <t>Puente PK 6+900 UF 1.   Vista panorámica avance construcción Puente.</t>
  </si>
  <si>
    <t>Puente PK 8+705 UF 1-  Instalación de plataforma voladizos costado derecho, calzada derecha.</t>
  </si>
  <si>
    <t>Puente PK 8+705 UF 1- Instalación de plataforma voladizos costado derecho, calzada derecha.</t>
  </si>
  <si>
    <t>Puente PK 9+150 UF 1-  Se funde voladizo- vano 3 y 4, costado derecho.</t>
  </si>
  <si>
    <t>Puente PK 9+150 UF 1-  Retiro de plataforma- vano 1 y 2, costado derecho.</t>
  </si>
  <si>
    <t>Puente PK 9+400 UF 1- -PILA 2.  Instalación acero de refuerzo caisson 5, encofrado alzado de columna 6.</t>
  </si>
  <si>
    <t>Puente PK 9+400 UF 1-  PILA 3. Se funde losa de apoyo cimbra.</t>
  </si>
  <si>
    <t>Puente PK 9+500 UF 1-  PILA2. Instalación acero de refuerzo realce de columnas 5 y 6.</t>
  </si>
  <si>
    <t>Puente PK 9+500 UF 1-  ESTRIBO 1. Se funde viga cabezal.</t>
  </si>
  <si>
    <t>Puente PK 9+800 UF 1- -ESTRIBO 2. Se funden pedestales y topes sísmicos.</t>
  </si>
  <si>
    <t>Puente PK 9+900 UF 1- ESTRIBO 1. Adecuación de area para construcción de estribo.</t>
  </si>
  <si>
    <t>Puente PK 9+900 UF 1-  ESTRIBO 2. Adecuación de area para construcción de estribo.</t>
  </si>
  <si>
    <t>Puente PK 11+110 UF 1. Se funde losa vano 7.</t>
  </si>
  <si>
    <t>Puente PK 11+110 UF 1- Posicionamiento de equipo lanza vigas, vano 6.</t>
  </si>
  <si>
    <t>Puente PK 18+293 UF2.1. Instalación de concreto defensas tipo  New Jersey, costado derecho.</t>
  </si>
  <si>
    <t>Puente PK 18+293 UF 2.1-  Instalación de concreto defensas tipo  New Jersey, costado derecho.</t>
  </si>
  <si>
    <t>Puente PK 20+380 UF2.1. - Viga Cabezal Estribo 1, con acero de refuerzo y encofrado lista para fundir.</t>
  </si>
  <si>
    <t>Puente PK 20+380 UF2.1. Viga Cabezal Estribo 1, con acero de refuerzo y encofrado lista para fundir.</t>
  </si>
  <si>
    <t>Puente PK21+700 UF2.1. Posicionamiento de equipo lanza vigas, vano 1.</t>
  </si>
  <si>
    <t>Puente PK21+700 UF2.1. ESTRIBO 1. Se instalan neoprenos sobre pedestales, posicionamiento de equipo lanza vigas.</t>
  </si>
  <si>
    <t>Puente PK 33+100 UF 2.1 -  Instalación de acero de refuerzo y nivelación de carro dovela N°14- voladizo 2, Lado Medellín.</t>
  </si>
  <si>
    <t>Puente PK 33+100 UF 2.1 - TRAMO 1 VOLADIZOS- Instalación de cables para tesado dovela  N° 15 voladizo 3 , Lado Santafe.</t>
  </si>
  <si>
    <t>Ampliación Puente N°3 PK2+430 UF1 Quebrada La Cola. -Recalce de parales con grouting, costado izquierdo.</t>
  </si>
  <si>
    <t>Ampliación Puente N°3 PK2+430 UF1 Quebrada La Cola.  Se realizo ensayo de tintas en  defensa metalica, costado izquierdo.</t>
  </si>
  <si>
    <t>Ampliación Puente N°4 PK2+600 UF1 Quebrada La Nuez. Aplicación de  pintura epoxica, costado izquierdo.</t>
  </si>
  <si>
    <t>Ampliación Puente N°4 PK2+600 UF1 Quebrada La Nuez.   Vista panorámica desde PK mayores hacia menores.</t>
  </si>
  <si>
    <t>Ampliación Puente N°11 PK8+790 UF1 Quebrada La Roncha.  Instalación de defensa metalica en ambos costados.</t>
  </si>
  <si>
    <t>Ampliación Puente N°11 PK8+790 UF1 Quebrada La Roncha.  Instalación de defensa metalica en costado izquierdo.</t>
  </si>
  <si>
    <t>Ampliación Puente N°9 PK7+960 UF1  San Gregorio.   Se funde losa, vano 2.</t>
  </si>
  <si>
    <t>Ampliación Puente N°9 PK7+960 UF1  San Gregorio. Se funde losa, vano 2.</t>
  </si>
  <si>
    <t>Ampliación Puente N°2 PK2+100 UF1  La Volcana.  Vista desde PK menores hacia mayores, Inactivo.</t>
  </si>
  <si>
    <t>Ampliación Puente N°2 PK2+100 UF1  La Volcana.    Vista desde PK mayores hacia menores, Inactivo.</t>
  </si>
  <si>
    <r>
      <rPr>
        <b/>
        <sz val="12"/>
        <rFont val="Arial"/>
        <family val="2"/>
      </rPr>
      <t>Portal Medellín - Segundo Tubo Túnel Occidente</t>
    </r>
    <r>
      <rPr>
        <sz val="12"/>
        <rFont val="Arial"/>
        <family val="2"/>
      </rPr>
      <t xml:space="preserve">
Actividades de Instalación del revestimiento e  instalación de drenaje  de D= 400 mm, con tubería perforada Novafort, en túnel principal. Portal Medellín.
</t>
    </r>
  </si>
  <si>
    <t>En este periodo el concesionario continuó con las siguientes actividades:
En Portal Medellín (PK0+804)-UF3.1B,  El día 12 de agosto de 2020, se terminó con la excavación, sección completa del  túnel principal, en el PK2+980,3; L acumulada=2,176,3 m a origen. En el periodo se terminó las instalación de concreto 25 MPa (sin fibra) para revestimiento en el K0+870 a K0+804 (con observaciones de calidad oficio-EPS4G-00087-20); Lacumulada=2.176,30 m, instalación de calibradores L= 20 cm (SD-1), en malla tresbolillo con espaciamiento longitudinal (L)=1,50 y transversal (T)=2m, hasta la abscisa K0+804 y la instalación de drenajes  de D= 400 mm , con tuberías perforadas Novafort, entre abscisas PK2+980,30 a PK2+720 Hastial Derecho y PK2+980,30 a PK2+760 Hastial izquierdo .
Se evidencio la instalación de concreto  de f´c=25 MPa, con solera plana en PK0+850 a PK0+880 (Hastial Derecho e Izquierdo) y contraboveda, entre los PK0+804  a PK0+850 (Hastial derecho).
En el periodo, la ventilación se esta ejecutando en forma natural. También, se evidenció que se continua con el desmontaje de la PTAR; el vertimiento de la aguas de infiltración, se esta realizando por los nuevos drenajes D=400 mm y la cuneta de drenaje del túnel nuevo;  la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y mantenimiento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</si>
  <si>
    <r>
      <t xml:space="preserve">De  acuerdo con el programa de trabajo presentado por el concesionario para la </t>
    </r>
    <r>
      <rPr>
        <b/>
        <sz val="11"/>
        <rFont val="Arial"/>
        <family val="2"/>
      </rPr>
      <t>UF3.1.D</t>
    </r>
    <r>
      <rPr>
        <sz val="11"/>
        <rFont val="Arial"/>
        <family val="2"/>
      </rPr>
      <t xml:space="preserve">, el concesionario terminó actividades de instalación del revestimiento (con observaciones de calidad oficio-EPS4G-00087-20), y continuó con la construcción drenajes D=400 mm, en túnel principal, </t>
    </r>
    <r>
      <rPr>
        <b/>
        <sz val="11"/>
        <rFont val="Arial"/>
        <family val="2"/>
      </rPr>
      <t>Portal Medellín</t>
    </r>
    <r>
      <rPr>
        <sz val="11"/>
        <rFont val="Arial"/>
        <family val="2"/>
      </rPr>
      <t>, sin atrasos evidentes.</t>
    </r>
  </si>
  <si>
    <r>
      <t xml:space="preserve">Galerías de conexión peatonal y vehicular - segundo tubo Túnel Occidente
</t>
    </r>
    <r>
      <rPr>
        <sz val="12"/>
        <rFont val="Arial"/>
        <family val="2"/>
      </rPr>
      <t>Actividades de excavación por medio de perforación y voladura, desde el túnel nuevo, en la Galería de Conexión Peatonal No 6.</t>
    </r>
  </si>
  <si>
    <r>
      <rPr>
        <b/>
        <sz val="12"/>
        <rFont val="Arial"/>
        <family val="2"/>
      </rPr>
      <t>Portal Santa Fe - Segundo Tubo Túnel de Occidente</t>
    </r>
    <r>
      <rPr>
        <sz val="12"/>
        <rFont val="Arial"/>
        <family val="2"/>
      </rPr>
      <t xml:space="preserve">
Actividades de Instalación del revestimiento, Instalación de drenaje D=400 mm, e instalación tramo de prueba de tuberías redes eléctricas MT y telecomunicaciones. Portal Santa Fe.
</t>
    </r>
  </si>
  <si>
    <r>
      <t xml:space="preserve">En el Portal Santa Fe de Antioquia (PK5+410)-UF3.1B. </t>
    </r>
    <r>
      <rPr>
        <b/>
        <sz val="11"/>
        <rFont val="Arial"/>
        <family val="2"/>
      </rPr>
      <t xml:space="preserve"> </t>
    </r>
    <r>
      <rPr>
        <sz val="11"/>
        <rFont val="Arial"/>
        <family val="2"/>
      </rPr>
      <t>El día 12 de agosto de 2020, se terminó con la excavación, sección completa del  túnel principal, en el PK2+980,3; L acumulada=2.429,7m a origen,  En el periodo informado, se suspendieron actividades de instalación de concreto del revestimiento de  f'c=25 MPa, a los 28 días (sin fibra),  avanza en el PK5+330, Lacumulada=2349,7m,  instalación de calibradores L= 20 cm (SD-1), en malla tresbolillo con espaciamiento longitudinal (L)=1,50 y transversal (T)=2m, hasta la abscisa K5+355 y la instalación de drenajes  de D= 400 mm , con tuberías perforadas Novafort, entre las abscisas PK2+980,30 hasta PK4+890 Hastial Derecho y desde el PK2+980,30 hasta  PK4+900 Hastial izquierdo .
Se evidencia instalación de concreto para solera plana en terreno tipo SC-4R, entre los PK3+105-PK3+143 y se tiene el tramo de prueba (presentación) de las tuberías de BT (baja tensión) para iluminación y telecomunicaciones), en el PK3+105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</si>
  <si>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t>De acuerdo con el programa de trabajo presentado por el concesionario para la UF3.1.D, el concesionario continuó actividades de instalación del revestimiento (con observaciones de calidad oficio-EPS4G-00087-20) y construcción drenajes D=400 mm, en túnel principal, Portal Santa Fe, sin atrasos evidentes.</t>
  </si>
  <si>
    <t>En  Galería de Conexión Peatonal No 2 (2+165-Tunel nuevo):  Se termino la excavación de la galería desde el túnel nuevo (Cale), avanzó en terrenos con sostenimiento Tipo SG- II,sección completa, en el PK0+085,4. Ltotal acumulada de excavación = 92,4 m;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Ltotal acumulada de excavación = 86,6 m;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
En  Galería de Conexión Peatonal No 4 (3+645-Tunel nuevo):  Se terminó la excavación de la galería desde el túnel nuevo (cale),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(Cale),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Se terminó la excavación de la galería desde el túnel nuevo (Cale), avanzó en terrenos con sostenimiento Tipo SG- II,sección completa, en el PK0+110,40. L total acumulada de excavación =114,80 m; éste avance esta adelantado,  teniendo en cuenta el programa de obra actualizado, el cual contempla el  inicio de excavación, el día 12 de marzo de 2021.
En  Galería de Conexión Peatonal No 6 (4+940- Túnel nuevo) , La excavación del entronque desde el túnel en servicio avanzó hasta  L= 4,0 metros. Se continuó la excavación desde el túnel nuevo, en terrenos con sostenimiento Tipo SG- II,sección completa, avanza en el PK0+123,90. L total acumulada de excavación = 127,90 m, éste avance esta adelantado,  teniendo en cuenta el programa de obra actualizado, el cual contempla el  inicio de excavación, el día 14 abril de 2021.
En  Galería de Conexión Vehicular No 1 (1+695- Túnel nuevo). Se Terminó la excavación desde el túnel nuevo, en terrenos con sostenimiento Tipo SG- II,sección completa, en el PK0+093,20. L total acumulada de excavación = 100,20 m, éste avance esta adelantado,  teniendo en cuenta el programa de obra actualizado, el cual contempla el  inicio de excavación, el día 17 marzo de 2021.
En Galería Peatonal No 1 (1+230- Túnel nuevo). Se terminó la excavación desde el túnel nuevo (Cale), en terrenos con sostenimiento Tipo SG- II, sección completa, en el PK0+092,2- Ltotal acumulada de excavación = 101,4 m; éste avance esta adelantado,  teniendo en cuenta el programa de obra actualizado, el cual contempla el  inicio de excavación, el día 27 de abril de 2021.</t>
  </si>
  <si>
    <t xml:space="preserve"> PK0+825- UF3.1D - Instalación de 20 cm  de concreto de revestimiento 25 Mpa para revestimiento (con observaciones de calidad oficio-EPS4G-00087-20), sección sostenimiento tipo SC-1. Portal Medellín.</t>
  </si>
  <si>
    <t xml:space="preserve"> PK0+804- UF3.1D - Instalación de 20 cm  de concreto de revestimiento 25 Mpa para revestimiento (con observaciones de calidad oficio-EPS4G-00087-20), sección sostenimiento tipo SD-1 (finalización del revestimiento). Portal Medellín.</t>
  </si>
  <si>
    <t xml:space="preserve"> PK0+804- UF3.1D - Instalación de 20 cm  de concreto de revestimiento 25 Mpa para revestimiento (con observaciones de calidad oficio-EPS4G-00087-20) , sección sostenimiento tipo SD-1 (finalización del revestimiento). Portal Medellín.</t>
  </si>
  <si>
    <t>PK1+000 - UF3.1D - Revisión de instalación de revestimiento , sección sostenimiento tipo SC-1. Portal Medellín.</t>
  </si>
  <si>
    <t xml:space="preserve"> PK1+695 - UF3.1D - Instalación de concreto lanzado para completar espesores de sostenimiento, excavación galería vehicular N°1. Portal Medellín.</t>
  </si>
  <si>
    <t xml:space="preserve"> PK2+700 - UF3.1D - Excavación para construcción de dren colector de D = 400 mm. Portal Medellín.    
    </t>
  </si>
  <si>
    <t>PK2+720 - UF3.1D - Construcción de dren colector de D = 400 mm. Portal Medellín (hastial derecho).</t>
  </si>
  <si>
    <t>PK2+760 - UF3.1D - Construcción de dren colector de D=400 mm. Portal Medellín (hastial izquierdo).</t>
  </si>
  <si>
    <t xml:space="preserve">PK4+560 - UF3.1D - Regularización de la subrasante con material granular. Portal Santa Fe.    
    </t>
  </si>
  <si>
    <t>PK5+230 - UF3.1D - Excavación para construcción de dren colector de D = 400 mm. Portal Santa Fe.</t>
  </si>
  <si>
    <t>PK5+400 - UF3.1D - Construcción de muro viga en terreno tipo SD-1. Portal Santa Fe (hastial izquierdo).</t>
  </si>
  <si>
    <t xml:space="preserve">   PK5+370 - UF3.1D - Construcción de muro viga en terreno tipo SD-1. Portal Santa Fe (hastial derecho).</t>
  </si>
  <si>
    <t>PK4+413,5 - PK4+337,5 - UF3.1D - Instalación de concreto, solera plana, sostenimiento tipo SC-3R. Portal Santa Fe.</t>
  </si>
  <si>
    <t xml:space="preserve"> PK5+355 - UF3.1D - Instalación de calibradores de 20 cm para control de lanzado de revestimiento, sección sostenimiento tipo SD-1. Portal Santa Fe.</t>
  </si>
  <si>
    <t xml:space="preserve"> PK4+250 - UF3.1D - Instalación acero de refuerzo en construcción caja de inspección, drenaje longitudinal D=400 mm. Portal Santa Fe.</t>
  </si>
  <si>
    <t xml:space="preserve"> PK4+413,5 - PK4+337,5 - UF3.1D - Instalación de concreto, solera plana, sostenimiento tipo SC-3R. Portal Santa Fe.</t>
  </si>
  <si>
    <t xml:space="preserve"> PK4+565,5 - PK4+556,5 - UF3.1D -Instalación de concreto, solera plana, sostenimiento tipo SC-2R. Portal Santa Fe.</t>
  </si>
  <si>
    <t xml:space="preserve"> PK4+940 - UF3.1D -  Perforación del frente para montaje de anillo de pernos (PK0+131,9), galería peatonal N°6, Sección sostenimiento SG-II. Portal Santa Fe.</t>
  </si>
  <si>
    <t xml:space="preserve"> PK4+900 - UF3.1D - Instalación de dren colector de D= 400 mm. Portal Santa Fe (hastial izquierdo).</t>
  </si>
  <si>
    <t xml:space="preserve">  PK4+890 - UF3.1D - Instalación de dren colector de D= 400 mm. Portal Santa Fe (hastial derecho).</t>
  </si>
  <si>
    <t xml:space="preserve"> PK4+940 - UF3.1D -  Replanteo topográfico de sección (PK0+135,6), galería peatonal N°6, Sección sostenimiento SG-II. Portal Santa Fe.</t>
  </si>
  <si>
    <t xml:space="preserve">  PK1+230 - UF3.1D -  Acompañamiento a prueba de medición de espesores, galería peatonal N°1, Sección sostenimiento SG-II. Portal Medellín.</t>
  </si>
  <si>
    <t>PK5+330 - UF3.1D - Concreto lanzado 25 MPa sin fibra para revestimiento (con observaciones de calidad oficio-EPS4G-00087-20), sección sostenimiento tipo SD-1. Portal Santa Fe.</t>
  </si>
  <si>
    <t>En la UF 1: El concesionario en este periodo ejecuto las siguientes actividades: En recorrido de inspección de interventoría, se  evidenció que el concesionario, en el PK14+600 A PK14+780 ACT 24., se continuó con la excavación para  hincada de postes  12 y 9 m, en separador central.
Avance a la fecha UF1: Redes Secas 93%
En la UF3: El concesionario en este periodo ejecuto las siguientes actividades:  En recorrido de inspección de interventoría, se  evidenció que el concesionario, no ejecutó actividades en este frente de obra activo.
Avance a la fecha UF3: Redes Secas 89,2%.</t>
  </si>
  <si>
    <r>
      <rPr>
        <b/>
        <sz val="11"/>
        <rFont val="Calibri"/>
        <family val="2"/>
        <scheme val="minor"/>
      </rPr>
      <t xml:space="preserve">PK14+600 A PK14+780 ACT 24. </t>
    </r>
    <r>
      <rPr>
        <sz val="11"/>
        <rFont val="Calibri"/>
        <family val="2"/>
        <scheme val="minor"/>
      </rPr>
      <t>Excavación para  hincada de postes  12 m y 9 m, en separador central.</t>
    </r>
  </si>
  <si>
    <r>
      <t xml:space="preserve">PK14+600 A PK14+780 ACT 24. </t>
    </r>
    <r>
      <rPr>
        <sz val="10"/>
        <color theme="1"/>
        <rFont val="Calibri"/>
        <family val="2"/>
        <scheme val="minor"/>
      </rPr>
      <t>Excavación para  hincada de postes  12 m y 9 m, en separador central.</t>
    </r>
  </si>
  <si>
    <r>
      <rPr>
        <b/>
        <sz val="10"/>
        <rFont val="Calibri"/>
        <family val="2"/>
        <scheme val="minor"/>
      </rPr>
      <t xml:space="preserve">PK14+600 A PK14+780 ACT 24. </t>
    </r>
    <r>
      <rPr>
        <sz val="10"/>
        <rFont val="Calibri"/>
        <family val="2"/>
        <scheme val="minor"/>
      </rPr>
      <t>Excavación para  hincada de postes  12 m y 9 m, en separador central.</t>
    </r>
  </si>
  <si>
    <r>
      <t>PK14+600 A PK14+780 ACT 24.</t>
    </r>
    <r>
      <rPr>
        <sz val="10"/>
        <color theme="1"/>
        <rFont val="Calibri"/>
        <family val="2"/>
        <scheme val="minor"/>
      </rPr>
      <t xml:space="preserve"> Excavación para  hincada de postes  12 m y 9 m, en separador central.</t>
    </r>
  </si>
  <si>
    <r>
      <rPr>
        <b/>
        <sz val="10"/>
        <rFont val="Calibri"/>
        <family val="2"/>
        <scheme val="minor"/>
      </rPr>
      <t xml:space="preserve">PK 24+250 CI UF2.1- </t>
    </r>
    <r>
      <rPr>
        <sz val="10"/>
        <rFont val="Calibri"/>
        <family val="2"/>
        <scheme val="minor"/>
      </rPr>
      <t>Instalación poste concreto 14mx1050 Kgf. y vestida de poste. Actuación 42.</t>
    </r>
  </si>
  <si>
    <r>
      <rPr>
        <b/>
        <sz val="10"/>
        <color theme="1"/>
        <rFont val="Calibri"/>
        <family val="2"/>
        <scheme val="minor"/>
      </rPr>
      <t xml:space="preserve">PK 24+300 CI 2.1 </t>
    </r>
    <r>
      <rPr>
        <sz val="10"/>
        <color theme="1"/>
        <rFont val="Calibri"/>
        <family val="2"/>
        <scheme val="minor"/>
      </rPr>
      <t>Vestida de poste concreto 14mx1050 Kgf. e instalacion de cable compacto 1.0. ACT 42.</t>
    </r>
  </si>
  <si>
    <r>
      <rPr>
        <b/>
        <sz val="10"/>
        <rFont val="Calibri"/>
        <family val="2"/>
        <scheme val="minor"/>
      </rPr>
      <t xml:space="preserve"> PK 18+300 UF 2.1-  CD. </t>
    </r>
    <r>
      <rPr>
        <sz val="10"/>
        <rFont val="Calibri"/>
        <family val="2"/>
        <scheme val="minor"/>
      </rPr>
      <t>Excavación manual de .50m*.30m para instalación de tubería polietileno 63mm.</t>
    </r>
  </si>
  <si>
    <r>
      <rPr>
        <b/>
        <sz val="10"/>
        <color theme="1"/>
        <rFont val="Calibri"/>
        <family val="2"/>
        <scheme val="minor"/>
      </rPr>
      <t>PK 18+300 UF 2.1-CD.</t>
    </r>
    <r>
      <rPr>
        <sz val="10"/>
        <color theme="1"/>
        <rFont val="Calibri"/>
        <family val="2"/>
        <scheme val="minor"/>
      </rPr>
      <t xml:space="preserve"> Excavación manual de .50m*.30m para instalación de tubería polietileno 63mm.</t>
    </r>
  </si>
  <si>
    <t>Durante la presente semana se reciben los reportes de las operadoras con respecto a los incidentes y accidentes ocurridos en las unidades funcionales del proyecto. Se presentaron veintidós (22) accidentes con dieciocho (18) lesionados y cero (0)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</si>
  <si>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276</t>
  </si>
  <si>
    <r>
      <rPr>
        <b/>
        <sz val="11"/>
        <rFont val="Arial"/>
        <family val="2"/>
      </rPr>
      <t>Ruta 6204 San Jerónimo - Túnel de Occidente</t>
    </r>
    <r>
      <rPr>
        <sz val="11"/>
        <rFont val="Arial"/>
        <family val="2"/>
      </rPr>
      <t xml:space="preserve">
- Actividades de Rocería. 
- Actividades de limpieza de cunetas PR32+000 al PR33+000. 
- Desvío en el PR20+200 al PR20+900 se encuentran transitables.
- Desvío en el PR22+200 al PR23+900 se encuentran transitables.
- Desvío en el PR24+400 al PR 25+900 se encuentran transitables.
- Desvío en el PR30+800 al PR32+200 se encuentran transitables.
- Desvío en el PR35+300 al PR39+000 se encuentran transitables.
- Zona Inestable PR34+900 se presenta estable.
- Se realiza control vehicular PR25+900, PR26+900, PR27+900, PR30+100 y PR35+200.</t>
    </r>
  </si>
  <si>
    <r>
      <rPr>
        <b/>
        <sz val="11"/>
        <rFont val="Arial"/>
        <family val="2"/>
      </rPr>
      <t xml:space="preserve">Ruta 6204  Santa Fe de Antioquia - San Jerónimo
</t>
    </r>
    <r>
      <rPr>
        <sz val="11"/>
        <color rgb="FFFF0000"/>
        <rFont val="Arial"/>
        <family val="2"/>
      </rPr>
      <t xml:space="preserve">
</t>
    </r>
    <r>
      <rPr>
        <sz val="11"/>
        <rFont val="Arial"/>
        <family val="2"/>
      </rPr>
      <t>-  Actividades de limpieza de cunetas.
-  Actividades de rocería.
- Limpieza de márgenes y calzada PR17+000 al PR18+000.
-  Actividades de limpieza de obras transversales.
-  La vía se encuentra en funcionamiento Normal.
-  Desvío en el PR08+200 al PR08+800. Normal Funcionamiento.
-  Desvío en el PR10+300 al PR11+000. Normal Funcionamiento.
-  Desvío en el PR12+000 al PR13+100. Normal Funcionamiento.
-  Desvío en el PR15+000 al PR15+800. Normal Funcionamiento.
-  Desvío en el PR16+080 al PR17+900. Normal Funcionamiento.
-  Desvío en el PR18+700 al PR19+900. Normal Funcionamiento.</t>
    </r>
  </si>
  <si>
    <r>
      <rPr>
        <b/>
        <sz val="11"/>
        <rFont val="Arial"/>
        <family val="2"/>
      </rPr>
      <t>Ruta 6203 Cañasgordas-Santa Fe de Antioquia.</t>
    </r>
    <r>
      <rPr>
        <sz val="11"/>
        <rFont val="Arial"/>
        <family val="2"/>
      </rPr>
      <t xml:space="preserve">
-  Actividades de Rocería del PR89+000 al PR90+000 y PR100+000 al PR101+000 Margénes IZQ. y DER
-  Limpieza de Cunetas y Calzada del PR90+000 al PR95+000.
-  Actividades de control de Policía de Carreteras PR105+080 y PR110+900.
-  Zona Inestable del PR97+500 se encuentra estable.
-  La Vía se encuentra Transitable.</t>
    </r>
  </si>
  <si>
    <r>
      <rPr>
        <b/>
        <sz val="11"/>
        <rFont val="Arial"/>
        <family val="2"/>
      </rPr>
      <t xml:space="preserve">Ruta 25B02 Bolombolo-Santa Fe de Antioquia.
</t>
    </r>
    <r>
      <rPr>
        <sz val="11"/>
        <rFont val="Arial"/>
        <family val="2"/>
      </rPr>
      <t xml:space="preserve">
- La Vía se encuentra en Operación Normal.
- Limpieza de Cunetas y Calzada PR42+000 al PR44+000.
- Ambulancia y Grúa Disponibles en  Anzá PR44+900.
</t>
    </r>
    <r>
      <rPr>
        <sz val="11"/>
        <color theme="1"/>
        <rFont val="Arial"/>
        <family val="2"/>
      </rPr>
      <t xml:space="preserve">- Se realizan labores de rocería PR11+000 al PR12+000.
</t>
    </r>
    <r>
      <rPr>
        <b/>
        <sz val="11"/>
        <color theme="1"/>
        <rFont val="Arial"/>
        <family val="2"/>
      </rPr>
      <t xml:space="preserve">Ruta 6003 Peñalisa-Bolombolo.
</t>
    </r>
    <r>
      <rPr>
        <sz val="11"/>
        <color theme="1"/>
        <rFont val="Arial"/>
        <family val="2"/>
      </rPr>
      <t>- Policía de transito en el PR 44+500. Puesto de control.
- La Vía se encuentra en Operación Normal.</t>
    </r>
  </si>
  <si>
    <t>UF 4 Ruta 6003 - 44+400 Control Policía de Carreteras.</t>
  </si>
  <si>
    <t>UF 4 Ruta 6003 - 46+900 Vía en Operación.</t>
  </si>
  <si>
    <t>UF 4 Ruta 25B02 -PR11+000 al PR12+000 Rocería. 
PR42+400 Limpieza de O.T margen Izq. y Der.</t>
  </si>
  <si>
    <t>UF 4 Ruta 25B02 - PR28+750 - Reparación y mantenimiento Postes S.O.S #12 margen Der. y PR70+220  # 26 margen izq.</t>
  </si>
  <si>
    <t>UF2.2 Ruta 6203 PR89+000 al PR90+000 y PR100+000 al PR101+000 Rocería Margen IZQ. y DER.</t>
  </si>
  <si>
    <t>UF2.2 Ruta 6203 PR105+080 y PR110+900
Control Policía de Carreteras</t>
  </si>
  <si>
    <t>UF2.1 PR06+735 Limpieza de cuneta margen Izq.</t>
  </si>
  <si>
    <t>UF2.1 PR17+000 al PR17+000 Limpieza de Calzada.</t>
  </si>
  <si>
    <t>UF1 PR30+000 Control Vehicular Pare y siga.</t>
  </si>
  <si>
    <t>UF1 PR32+400 Limpieza de Cuneta Margen Izq.</t>
  </si>
  <si>
    <t>UF3 PR 42+400 Verificación SOS Nicho # 3 Túnel</t>
  </si>
  <si>
    <t>UF3 PR 44+700 Vehículo Policía de Carreteras en servicio.</t>
  </si>
  <si>
    <t>Seguimiento oficina movil 1 de atención al usuario.</t>
  </si>
  <si>
    <t>Capacitación al personal del proyecto ubicados en los frentes de obra de la UF 2.1</t>
  </si>
  <si>
    <t>Acompañamiento a reunión de socialización de avance de obra del proyecto a la comunidad de la vereda La Cuchilla</t>
  </si>
  <si>
    <t>Acompañamiento a reunión extraordinaria virtual, convocada por el comité COVID de sopetrán, para revisar medidas de prevención y protocolos de bioseguridad.</t>
  </si>
  <si>
    <t>Programa 8. Cultura vial.</t>
  </si>
  <si>
    <t xml:space="preserve"> Reunión con los diferentes comandantes de policia de carreteras del area de influencia, para determinar plan de trabajo conjunto año 2021</t>
  </si>
  <si>
    <t>Reunión con autoridades de transito para determinar plan de trabajo conjunto.</t>
  </si>
  <si>
    <t>Consultas previas</t>
  </si>
  <si>
    <t>CCCN Tafetanes,  reunión mensual de seguimiento interno de acuerdos protocolizados.</t>
  </si>
  <si>
    <t>CCCN Guaymaral, reunión mensual de seguimiento interno de acuerdos protocolizados.</t>
  </si>
  <si>
    <t>Lugar: San jerónimo, seguimiento oficina movil 1 de atención al usuario.</t>
  </si>
  <si>
    <t>Lugar: CCO Santa fe de Antioquia, Acompañamiento a capacitación personal vinculado al proyecto.</t>
  </si>
  <si>
    <t>Lugar: Vereda La Cuchilla, Acompañamiento a reunión de socialización avance de obra del proyecto.</t>
  </si>
  <si>
    <t>Lugar: Virtual, Reunión extraordinaria convocada por el municipio de Sopetrán, para revisar las medidas de prevención y protocolos de bioseguridad del proyecto, por parte del comité COVID del municipio.</t>
  </si>
  <si>
    <t>Lugar: CCO Santa fe de Antioquia, Reunión con los diferentes comandantes de policia de carreteras del area de influencia, para determinar plan de trabajo conjunto año 2021.</t>
  </si>
  <si>
    <t>Lugar:Municipio de Sopetrán, reunión con autoridades de transito para determinar plan de trabajo conjunto.</t>
  </si>
  <si>
    <t>Lugar: CCCN Tafetanes, Reunión mensual de seguimiento interno de acuerdos protocolizados.</t>
  </si>
  <si>
    <t>Lugar: CCCN Guaymaral, Reunión mensual de seguimiento interno de acuerdos protocolizados.</t>
  </si>
  <si>
    <t>21/01/2021-27/01/2021</t>
  </si>
  <si>
    <t>REMISORIO 0022 EN RESPUESTA SUGÚN OFICIO 2021-500-001456-1 EN EL CUAL SE SOLICITA INFORMACIÓN ÄREA SOBRANTE PREDIO MAR1_UF2_124.</t>
  </si>
  <si>
    <t>La Interventoría a solicitud de la ANI presenta información sobre la gestión Predial adelantada con el Predio MAR1_UF2_124, demostrando la trazabilidad de dicha gestión.</t>
  </si>
  <si>
    <t>REMISORIO 0023 CONCEPTO DE LA INTERVENTORÍA FRENTE A SOLICITUD DEL CONCESIONARIO A RECONOCIMIENTO DE PERIODO ESPECIAL POR PRESUNTO EER, SEGÚN OFICIO 02-01-20210121000174.</t>
  </si>
  <si>
    <t>La Interventoría conceptua sobre la solicitud que realizó el Concesionario a la Agencia, en el cual solicita a la ANI para que reconozca al concesionario los periodos especiales que a su criterio, se configuraron como consecuencia de los presuntos EER, derivados de la fuerza mayor Predial de los Predios MAR1_UF2_188 y MAR1_UF2_026.</t>
  </si>
  <si>
    <t>REMISORIO 0026 SOLICITUD DE INFORMACIÓN, REFERENTE A LOS VALORES REALES Y DEFINITIVOS POR CONCEPTO DE NOTARIADO Y REGISTRO.</t>
  </si>
  <si>
    <t>La Interventoría solicita la incorporación en la Sabana Predial, de los valores reales y definitivos por concepto de Notariado y Registro de los Predios que ya cuentan con Escritura Pública y Folio de Matrícula inmobiliaria a favor de la ANI.</t>
  </si>
  <si>
    <t>COMITÉ PREDIAL</t>
  </si>
  <si>
    <t>Se realizó Comité Predial y se trataron los siguientes temas:                                                                                                                               - Avance de Gestión Predial.                                                                                                                                                                                 - Estado Predios corregimiento de Palmitas.                                                                                                                                                         - Insumos Prediales sin Geometría Víal aprobada.                                                                                                                                                       - Información de Culminación de Procesos en la Gestión Predial.                                                                                                                       - Respuestas a Derechos de Petición.                                                                                                                                                                   - Inconvenientes con Predios MAR1_UF2_027 y MAR1_UF2_027A.</t>
  </si>
  <si>
    <t>Seguimiento Fichas: 
UF1y 3:PMF 09
UF 2.1: PMF 04, PMF 06, PMF 16, PMF 14, PMB 04, PMB 05.
Operación y Mantiniemto: PAC-2.5-08, PMIT-5.1-15, PGH-3.2-10, PAC-2.1-04, PBSE-4.3-13, PAC-2.3-06, PAC-2.4-07, PBSE-4.1-11. 
Mejoramiento: PAC-2.3-06, PAC-2.5-08, PGH-3.2-10.</t>
  </si>
  <si>
    <t>del 20-01-21 al 26-01-21</t>
  </si>
  <si>
    <t xml:space="preserve">1,2,3,4 </t>
  </si>
  <si>
    <t>Actualización conograma de seguimiento trimestral periodo enero-marzo 2021</t>
  </si>
  <si>
    <t>Ajuste plantilla registro fotográfico seguimiento PAGA de Mejoramiento y PAGA de Operación y Mantenimiento</t>
  </si>
  <si>
    <t>Revisión correspondencia ambiental recibida del 02-01-21 al 21-01-21 y actualización cuadros de control  y seguimiento Interventoría.</t>
  </si>
  <si>
    <t xml:space="preserve">Avance elaboración informe semestral </t>
  </si>
  <si>
    <t>Elaboración informe semanal 276 y diligenciamiento Formato R-CEC-22 "Registro fotográfico"</t>
  </si>
  <si>
    <r>
      <t>1. ÁREA AMBIENTAL:
CONCLUSIONES</t>
    </r>
    <r>
      <rPr>
        <sz val="11"/>
        <color theme="1"/>
        <rFont val="Arial"/>
        <family val="2"/>
      </rPr>
      <t xml:space="preserve">
Concesionario solicitó información adicional para la entrega de la nformación requerida para el trámite de modificación del expediente LAV-0066-2016.</t>
    </r>
    <r>
      <rPr>
        <b/>
        <sz val="11"/>
        <color theme="1"/>
        <rFont val="Arial"/>
        <family val="2"/>
      </rPr>
      <t xml:space="preserve">
 RECOMENDACIONES
</t>
    </r>
    <r>
      <rPr>
        <sz val="11"/>
        <color theme="1"/>
        <rFont val="Arial"/>
        <family val="2"/>
      </rPr>
      <t>A la ANI apoyar la gestión ante ANLA para vanzar en la aprobación de los plande de rehabilitacion ecológica y ante al MADS para que finalice el traslado de los expedientes de veda nacional, ante las autoridades competentes.
A la ANI apoyar la Gestión ante el Municipio de Medellín para la viabilizarían de adquisición y posterior entrega del predio el Boquerón.</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Las actividasdes resaltadas en rojo, son las que se realizaron esta semana en los puentes que están activos.</t>
    </r>
    <r>
      <rPr>
        <b/>
        <sz val="11"/>
        <color theme="1"/>
        <rFont val="Arial"/>
        <family val="2"/>
      </rPr>
      <t/>
    </r>
  </si>
  <si>
    <r>
      <t>1. Construcción UF 2.1 -Quebrada la seca 
PMF 04 Preoperacionales realizados a la maquinaria, equipos y vehículos</t>
    </r>
    <r>
      <rPr>
        <sz val="11"/>
        <rFont val="Calibri"/>
        <family val="2"/>
        <scheme val="minor"/>
      </rPr>
      <t>: El Concesionario realiza el diligenciamiento de maquinaria y equipos utilizados por le proyecto.</t>
    </r>
  </si>
  <si>
    <r>
      <rPr>
        <b/>
        <sz val="11"/>
        <color theme="1"/>
        <rFont val="Calibri"/>
        <family val="2"/>
        <scheme val="minor"/>
      </rPr>
      <t xml:space="preserve">2. Construcción UF 2. 1-Quebrada la Seca
PMF 16 Procedimientos de extracción de materiales:
</t>
    </r>
    <r>
      <rPr>
        <sz val="11"/>
        <color theme="1"/>
        <rFont val="Calibri"/>
        <family val="2"/>
        <scheme val="minor"/>
      </rPr>
      <t>La extracción de los materiales en la fuente de materiales, se realizó según lo establecido y aprobado en el PTO de la fuente. La explotación se ejecutó de la siguiente manera:
1. De manera simultanea se adecuo el cauce del cuerpo de agua, con la explotación del material.
2. La explotación se realizo de aguas abajo a aguas arriba.
3. Para el manejo de la quebrada la Seca, se configuro un canal para que la quebrada fluyera libremente.
4. El proceso de explotación de la quebrada se realizó de manera que la zona se fuera recargando gradualmente.</t>
    </r>
  </si>
  <si>
    <r>
      <t xml:space="preserve">3. Construcción UF2.1-Vereda la Puerta
PMF 16 Humectación a lo largo de la vía: </t>
    </r>
    <r>
      <rPr>
        <sz val="11"/>
        <color theme="1"/>
        <rFont val="Calibri"/>
        <family val="2"/>
        <scheme val="minor"/>
      </rPr>
      <t xml:space="preserve">El concesionario realiza humectación constante de la vía que va de la entrada de la vereda la Puerta, hasta el sitio de extracción de materiales en la quebrada la Seca, esto lo realiza mediante carrotanque. </t>
    </r>
  </si>
  <si>
    <r>
      <t xml:space="preserve">4. Construcción UF 2.1-Vereda la Puerta
PMF 16 Señalización a la vía de acceso a la vereda la puerta: </t>
    </r>
    <r>
      <rPr>
        <sz val="11"/>
        <color theme="1"/>
        <rFont val="Calibri"/>
        <family val="2"/>
        <scheme val="minor"/>
      </rPr>
      <t>El concesionario tiene señalizada la vía de la vereda la puerta, la cual es usada para la extracción de materiales en volquetas.</t>
    </r>
  </si>
  <si>
    <r>
      <rPr>
        <b/>
        <sz val="11"/>
        <color theme="1"/>
        <rFont val="Calibri"/>
        <family val="2"/>
        <scheme val="minor"/>
      </rPr>
      <t xml:space="preserve">5. Construcción UF 2.1-Vereda la puerta
 PMF 16 Mantenimiento a la vía de acceso a la vereda la puerta: </t>
    </r>
    <r>
      <rPr>
        <sz val="11"/>
        <color theme="1"/>
        <rFont val="Calibri"/>
        <family val="2"/>
        <scheme val="minor"/>
      </rPr>
      <t>El concesionario mantiene las vías de acceso hacia la vereda la puerta en buen estado.</t>
    </r>
  </si>
  <si>
    <r>
      <t xml:space="preserve">6.Construcción UF 2.1-Vereda la Puerta
PMF 16 Manejo de residuos líquidos: </t>
    </r>
    <r>
      <rPr>
        <sz val="11"/>
        <color theme="1"/>
        <rFont val="Calibri"/>
        <family val="2"/>
        <scheme val="minor"/>
      </rPr>
      <t>Se cuenta con unides sanitarias portátiles a lo largo de  la vía de acceso a la vereda la puerta.</t>
    </r>
    <r>
      <rPr>
        <b/>
        <sz val="11"/>
        <color theme="1"/>
        <rFont val="Calibri"/>
        <family val="2"/>
        <scheme val="minor"/>
      </rPr>
      <t xml:space="preserve">
</t>
    </r>
    <r>
      <rPr>
        <sz val="11"/>
        <color theme="1"/>
        <rFont val="Calibri"/>
        <family val="2"/>
        <scheme val="minor"/>
      </rPr>
      <t>El mantenimiento  de las USP y el manejo de de las aguas residuales domésticas generadas es realizado por la empresa STAP.</t>
    </r>
  </si>
  <si>
    <r>
      <t xml:space="preserve">7. Construccón UF 2.1-Acceso vereda la Puerta
 PMF 14 Para el acceso de las volquetas utilizar las mismas vías por donde circula el tráfico normal:
</t>
    </r>
    <r>
      <rPr>
        <sz val="11"/>
        <color theme="1"/>
        <rFont val="Calibri"/>
        <family val="2"/>
        <scheme val="minor"/>
      </rPr>
      <t>La ejecución de obra se realiza en su mayoría junto a la via nacional ruta 6204 entre los municipios de San Jerónimo y Santa Fe de Antioquia, por lo que los accesos se realizan directamente a los frentes de obra por la ruta mencionada. Para ingresos a los frentes de obra se usan los siguientes accesos: 
Acceso 6: Vía de orden terciario que utiliza la comunidad para ingresar a la vereda La Puerta y es acceso a la Fuente de Materiales La Seca.</t>
    </r>
  </si>
  <si>
    <r>
      <t>8. Construcción UF 1-La San Juana 2
 PMF 09 Instalación de barreras sedimentadoras para evitar la afectación de las corrientes:</t>
    </r>
    <r>
      <rPr>
        <sz val="11"/>
        <color theme="1"/>
        <rFont val="Calibri"/>
        <family val="2"/>
        <scheme val="minor"/>
      </rPr>
      <t xml:space="preserve"> con el fin de evitar el aporte de sedimentos a las fuentes de agua, drenajes, quebradas o ríos, El Concesionario adecua barreras de retención tipo trincho, para contener el posible material de excavación que
caída de las actividades de obra hacia las zonas más bajas. 
</t>
    </r>
  </si>
  <si>
    <r>
      <t>9. Construcción UF 1-La San Juana 2
PMF 09 Instalación de ataguías temporales:</t>
    </r>
    <r>
      <rPr>
        <sz val="11"/>
        <color theme="1"/>
        <rFont val="Calibri"/>
        <family val="2"/>
        <scheme val="minor"/>
      </rPr>
      <t xml:space="preserve"> En caso de ser requiso por el desarrollo de la actividad constructiva, se adecuan ataguias o jarillones temporales, durante el tiempo de la intervención del cauce, para evitar que este se vea afectado con las actividades
constructivas.</t>
    </r>
  </si>
  <si>
    <r>
      <rPr>
        <b/>
        <sz val="11"/>
        <color theme="1"/>
        <rFont val="Calibri"/>
        <family val="2"/>
        <scheme val="minor"/>
      </rPr>
      <t>10. Construcción UF 2.1-Hacienda la Curume</t>
    </r>
    <r>
      <rPr>
        <sz val="11"/>
        <color theme="1"/>
        <rFont val="Calibri"/>
        <family val="2"/>
        <scheme val="minor"/>
      </rPr>
      <t xml:space="preserve">
</t>
    </r>
    <r>
      <rPr>
        <b/>
        <sz val="11"/>
        <color theme="1"/>
        <rFont val="Calibri"/>
        <family val="2"/>
        <scheme val="minor"/>
      </rPr>
      <t>PMB 04 Manejo de flora:</t>
    </r>
    <r>
      <rPr>
        <sz val="11"/>
        <color theme="1"/>
        <rFont val="Calibri"/>
        <family val="2"/>
        <scheme val="minor"/>
      </rPr>
      <t xml:space="preserve"> EL concesionario realiza segumiento y mantenimiento a epifitas reubicadas en la Curume, Resolución 2240 de 2017.</t>
    </r>
  </si>
  <si>
    <r>
      <rPr>
        <b/>
        <sz val="11"/>
        <color theme="1"/>
        <rFont val="Calibri"/>
        <family val="2"/>
        <scheme val="minor"/>
      </rPr>
      <t>11. Construcción UF 2.1-PK 30+100</t>
    </r>
    <r>
      <rPr>
        <sz val="11"/>
        <color theme="1"/>
        <rFont val="Calibri"/>
        <family val="2"/>
        <scheme val="minor"/>
      </rPr>
      <t xml:space="preserve">
</t>
    </r>
    <r>
      <rPr>
        <b/>
        <sz val="11"/>
        <color theme="1"/>
        <rFont val="Calibri"/>
        <family val="2"/>
        <scheme val="minor"/>
      </rPr>
      <t xml:space="preserve">PMB 05 Manejo de Aprovechamiento forestal:: </t>
    </r>
    <r>
      <rPr>
        <sz val="11"/>
        <color theme="1"/>
        <rFont val="Calibri"/>
        <family val="2"/>
        <scheme val="minor"/>
      </rPr>
      <t>El concesionario realiza identificación de individuos para tala.</t>
    </r>
  </si>
  <si>
    <r>
      <rPr>
        <b/>
        <sz val="11"/>
        <color theme="1"/>
        <rFont val="Calibri"/>
        <family val="2"/>
        <scheme val="minor"/>
      </rPr>
      <t>12. Construcción UF 2.1-Guaymaral</t>
    </r>
    <r>
      <rPr>
        <sz val="11"/>
        <color theme="1"/>
        <rFont val="Calibri"/>
        <family val="2"/>
        <scheme val="minor"/>
      </rPr>
      <t xml:space="preserve">
</t>
    </r>
    <r>
      <rPr>
        <b/>
        <sz val="11"/>
        <color theme="1"/>
        <rFont val="Calibri"/>
        <family val="2"/>
        <scheme val="minor"/>
      </rPr>
      <t>PMB 05 Manejo de Aprovechamiento forestal</t>
    </r>
    <r>
      <rPr>
        <sz val="11"/>
        <color theme="1"/>
        <rFont val="Calibri"/>
        <family val="2"/>
        <scheme val="minor"/>
      </rPr>
      <t>:
1. Señalización del área a aprovechar.
2. Ahuyentamiento de fauna.
3. Rescate de epifitas vasculares.
4. Limpeza de predio y selección de material aprovechable.</t>
    </r>
  </si>
  <si>
    <r>
      <rPr>
        <b/>
        <sz val="11"/>
        <color theme="1"/>
        <rFont val="Calibri"/>
        <family val="2"/>
        <scheme val="minor"/>
      </rPr>
      <t xml:space="preserve">13 . Construcción UF 2.1-Hacienda la Curume
PMB 04 Manejo de flora: </t>
    </r>
    <r>
      <rPr>
        <sz val="11"/>
        <color theme="1"/>
        <rFont val="Calibri"/>
        <family val="2"/>
        <scheme val="minor"/>
      </rPr>
      <t>Reubicación de epifitas vasculares hacienda la Curume, Resolución 2240 de 2018</t>
    </r>
  </si>
  <si>
    <r>
      <rPr>
        <b/>
        <sz val="11"/>
        <color theme="1"/>
        <rFont val="Calibri"/>
        <family val="2"/>
        <scheme val="minor"/>
      </rPr>
      <t>14. Construcción UF 2.1-PK 30+100</t>
    </r>
    <r>
      <rPr>
        <sz val="11"/>
        <color theme="1"/>
        <rFont val="Calibri"/>
        <family val="2"/>
        <scheme val="minor"/>
      </rPr>
      <t xml:space="preserve">
</t>
    </r>
    <r>
      <rPr>
        <b/>
        <sz val="11"/>
        <color theme="1"/>
        <rFont val="Calibri"/>
        <family val="2"/>
        <scheme val="minor"/>
      </rPr>
      <t>PMB 05 Manejo de Aprovechamiento forestal:</t>
    </r>
    <r>
      <rPr>
        <sz val="11"/>
        <color theme="1"/>
        <rFont val="Calibri"/>
        <family val="2"/>
        <scheme val="minor"/>
      </rPr>
      <t xml:space="preserve"> Poda de Almendro para redes eléctricas. </t>
    </r>
  </si>
  <si>
    <r>
      <t xml:space="preserve">15. Operación y Mantenimiento-Unidad Satélital Anzá
 PAC-2.5-08 Recolección y almacenamiento temporal de residuos: </t>
    </r>
    <r>
      <rPr>
        <sz val="11"/>
        <color theme="1"/>
        <rFont val="Calibri"/>
        <family val="2"/>
        <scheme val="minor"/>
      </rPr>
      <t>Se ubican en un sitio cubierto para el almacenamiento temporal, donde se almacenan las canecas.</t>
    </r>
  </si>
  <si>
    <r>
      <t xml:space="preserve">16. Operación y Mantenimiento-Unidad Satélital Anzá
 PMIT-5.1-15 Instalación, funcionamiento y desmantelamiento de infraestructura en frentes de otra y sitios de acopio temporal: </t>
    </r>
    <r>
      <rPr>
        <sz val="11"/>
        <color theme="1"/>
        <rFont val="Calibri"/>
        <family val="2"/>
        <scheme val="minor"/>
      </rPr>
      <t>Los puntos de atención o unidades satélites  cuenta con señales tales como, salidas de emergencia, ubicación de extintores.</t>
    </r>
  </si>
  <si>
    <r>
      <t xml:space="preserve">17. Operación y Mantenimiento-Unidad Satélital Anzá
 PAC-2.5-08 Residuos peligrosos o contaminados: </t>
    </r>
    <r>
      <rPr>
        <sz val="11"/>
        <color theme="1"/>
        <rFont val="Calibri"/>
        <family val="2"/>
        <scheme val="minor"/>
      </rPr>
      <t>Los residuos peligrosos provenientes de la enfermería y ambulancia, son entregados a la empresa SISMEDICA.</t>
    </r>
    <r>
      <rPr>
        <b/>
        <sz val="11"/>
        <color theme="1"/>
        <rFont val="Calibri"/>
        <family val="2"/>
        <scheme val="minor"/>
      </rPr>
      <t xml:space="preserve">
</t>
    </r>
  </si>
  <si>
    <r>
      <t xml:space="preserve">18. Operación y Mantenimiento-Unidad Satélital Anzá
PGH-3.2-10 Manejo de residuos líquidos domésticos e industriales:  </t>
    </r>
    <r>
      <rPr>
        <sz val="11"/>
        <color theme="1"/>
        <rFont val="Calibri"/>
        <family val="2"/>
        <scheme val="minor"/>
      </rPr>
      <t>Se cuenta con pozo séptico, trampas de grasas y FAFA.</t>
    </r>
  </si>
  <si>
    <r>
      <t xml:space="preserve">19. Operación y Mantenimiento-Unidad Satélital Anzá
PAC 2.1-04 Manejo integral de materiales de construcción: </t>
    </r>
    <r>
      <rPr>
        <sz val="11"/>
        <color theme="1"/>
        <rFont val="Calibri"/>
        <family val="2"/>
        <scheme val="minor"/>
      </rPr>
      <t>Se realiza la mezcla de materiales de construcción sobre una plataforma impermeable para evitar la contaminación del suelo.</t>
    </r>
  </si>
  <si>
    <r>
      <t xml:space="preserve">20. Operación y Mantenimiento-CCO Santa Fé de Antioquia:
PGH-3.2-10 Manejo de residuos líquidos domésticos e industriales: </t>
    </r>
    <r>
      <rPr>
        <sz val="11"/>
        <color theme="1"/>
        <rFont val="Calibri"/>
        <family val="2"/>
        <scheme val="minor"/>
      </rPr>
      <t>Se cuenta con pozo séptico sellado, al cual se le realiza  mantenimiento de manera periódica.</t>
    </r>
    <r>
      <rPr>
        <b/>
        <sz val="11"/>
        <color theme="1"/>
        <rFont val="Calibri"/>
        <family val="2"/>
        <scheme val="minor"/>
      </rPr>
      <t xml:space="preserve">
</t>
    </r>
    <r>
      <rPr>
        <sz val="11"/>
        <color theme="1"/>
        <rFont val="Calibri"/>
        <family val="2"/>
        <scheme val="minor"/>
      </rPr>
      <t>El mantenimiento es realizado por la empresa STAP.</t>
    </r>
  </si>
  <si>
    <r>
      <t xml:space="preserve">21. Operación y Mantenimiento-CCO Santa Fé de Antioquia
PGH-3.2-10 Manejo de residuos líquidos domésticos e industriales: </t>
    </r>
    <r>
      <rPr>
        <sz val="11"/>
        <color theme="1"/>
        <rFont val="Calibri"/>
        <family val="2"/>
        <scheme val="minor"/>
      </rPr>
      <t xml:space="preserve">Se cuenta con trampa de grasas. </t>
    </r>
  </si>
  <si>
    <r>
      <t>22. Operación y Mantenimiento-CCO Santa Fé de Antioquia
PGH-3.2-10 Manejo de residuos líquidos domésticos e industriales:</t>
    </r>
    <r>
      <rPr>
        <sz val="11"/>
        <color theme="1"/>
        <rFont val="Calibri"/>
        <family val="2"/>
        <scheme val="minor"/>
      </rPr>
      <t>Para el tratamiento y disposición final de los residuos líquidos domésticos generados durante el desarrollo del proyecto, el concesionario  cuenta con Unidades Sanitarias Portátiles (USP), cuyas unidades se encuentran diferenciadas por género. 
El mantenimiento  de las USP y el manejo de de las aguas residuales domésticas generadas es realizado por la empresa STAP.</t>
    </r>
  </si>
  <si>
    <r>
      <t xml:space="preserve">23. Operación y Mantenimiento-CCO Santa Fé de Antioquia
PAC-2.5-08 Recolección y almacenamiento temporal de residuos: </t>
    </r>
    <r>
      <rPr>
        <sz val="11"/>
        <color theme="1"/>
        <rFont val="Calibri"/>
        <family val="2"/>
        <scheme val="minor"/>
      </rPr>
      <t>Se ubican en un sitio cubierto para el almacenamiento temporal, donde se almacenan las canecas.</t>
    </r>
  </si>
  <si>
    <r>
      <t>24. Opereción y Mantenimiento UF 2.1-PK 21+500
PAC-2.3-06, PAC-2.4-07 Señalización de frentes de obra y sitios temporales, manejo y disposición final de sobrantes:</t>
    </r>
    <r>
      <rPr>
        <sz val="11"/>
        <color theme="1"/>
        <rFont val="Calibri"/>
        <family val="2"/>
        <scheme val="minor"/>
      </rPr>
      <t xml:space="preserve"> El concesionario realiza limpieza  y mantenimiento de los drenajes longitudinales.</t>
    </r>
  </si>
  <si>
    <r>
      <t xml:space="preserve">25. Operación y Mantenimiento UF 4-PR 69+500
PBSE-4.3-13 Protección de fauna: </t>
    </r>
    <r>
      <rPr>
        <sz val="11"/>
        <color theme="1"/>
        <rFont val="Calibri"/>
        <family val="2"/>
        <scheme val="minor"/>
      </rPr>
      <t xml:space="preserve">El concesionario realiza la señalización de fauna en la vía para prevenir atropellamientos.  </t>
    </r>
  </si>
  <si>
    <r>
      <t xml:space="preserve">26. Mejoramiento UF 1-PK 16+100
PAC-2.3-06 Señalización frentes de obra y sitios temporales: </t>
    </r>
    <r>
      <rPr>
        <sz val="11"/>
        <color theme="1"/>
        <rFont val="Calibri"/>
        <family val="2"/>
        <scheme val="minor"/>
      </rPr>
      <t>Todos los elementos utilizados para la demarcación de la obra se encontran limpios y bien colocados durante todo el transcurso de ésta.</t>
    </r>
  </si>
  <si>
    <r>
      <t>27. Mejoramiento UF 1-PK 16+100
PGH-3.2-10 Manejo de residuos líquidos domésticos e industriales:</t>
    </r>
    <r>
      <rPr>
        <sz val="11"/>
        <color theme="1"/>
        <rFont val="Calibri"/>
        <family val="2"/>
        <scheme val="minor"/>
      </rPr>
      <t>Para el tratamiento y disposición final de los residuos líquidos domésticos generados durante el desarrollo del proyecto, el concesionario  cuenta con Unidades Sanitarias Portátiles (USP), cuyas unidades se encuentran diferenciadas por género. 
El mantenimiento  de las USP y el manejo de de las aguas residuales domésticas generadas es realizado por la empresa STAP.</t>
    </r>
  </si>
  <si>
    <r>
      <t xml:space="preserve">28. Mejoramiento UF 1-PK 16+100
PAC-2.5-08 Recolección y almacenamiento temporal de residuos: </t>
    </r>
    <r>
      <rPr>
        <sz val="11"/>
        <color theme="1"/>
        <rFont val="Calibri"/>
        <family val="2"/>
        <scheme val="minor"/>
      </rPr>
      <t>Se cuenta con puntos ecológicos en el frente de trabajo, los cuales están clasificados por colores.</t>
    </r>
  </si>
  <si>
    <r>
      <t xml:space="preserve">29. Operación y Mantenimiento UF 4-PR 50+500
PBSE-4.1-11 Manejo de descapote y cobertura vegetal: </t>
    </r>
    <r>
      <rPr>
        <sz val="11"/>
        <color theme="1"/>
        <rFont val="Calibri"/>
        <family val="2"/>
        <scheme val="minor"/>
      </rPr>
      <t>El concesionario realiza jornadas de rocería para garantizar el buen estado de la vía.</t>
    </r>
  </si>
  <si>
    <r>
      <t xml:space="preserve">30. Construcción UF 2.1-PK 19+800
PMF 06 Delimitación y manejo de áreas a intervenir: </t>
    </r>
    <r>
      <rPr>
        <sz val="11"/>
        <color theme="1"/>
        <rFont val="Calibri"/>
        <family val="2"/>
        <scheme val="minor"/>
      </rPr>
      <t>El Concesionario realiza la delimitación y señalización de los frentes de obra activos.</t>
    </r>
  </si>
  <si>
    <t>C303700071-8477-2317</t>
  </si>
  <si>
    <t>Cumplió aporte del mes de Enero 2021</t>
  </si>
  <si>
    <t>Dic-20</t>
  </si>
  <si>
    <t>Aporte de Enero -2021</t>
  </si>
  <si>
    <t>Giro 43</t>
  </si>
  <si>
    <t>ALCANCE A LA COMUNICACIÓN D-00022 REFERENTE A LA ENTREGA DE LA ALTERNATIVA DE DISEÑO ESTRUCTURAL DEL MURO 167 K5+820 DE LA UF1</t>
  </si>
  <si>
    <t>D-02-01-20210119-000146</t>
  </si>
  <si>
    <t>ENTREGA PLAN DE MANEJO DE TRANSITO PMT ESPECIFICO PARA CAMBIO DE CALZADA ENTRE EL K14+500 Y EL K15+500 CI DE LA UF1</t>
  </si>
  <si>
    <t>D-02-01-20210127-000238</t>
  </si>
  <si>
    <t xml:space="preserve">RESPUESTA A COMUNICACIÓN EPS4G-0771-20 REFERENTE A LA ENTREGA RFI 18 DE SOLICITUDES DE INFORMACION DE ESPECIFICACIONES A ESTRUCTURAS </t>
  </si>
  <si>
    <t>D-02-01-20210127-000240</t>
  </si>
  <si>
    <t xml:space="preserve">ALCANCE A LA COMUNICACIÓN D000147 REFERENTE A LA  RESPUESTA DE LOS COMUNICADOS EPS4G1374-20, EPS4G-1401-20 Y EPS4G0023-21 REFERENTE A LAS DIFERENCIAS EN EL PERFIL LONGITUDINAL DE LOS PUENTES PK5+240, PK1+940 Y PK6+900ESPECIFICACIONES A ESTRUCTURAS </t>
  </si>
  <si>
    <t>D-02-01-20210129-000247</t>
  </si>
  <si>
    <t xml:space="preserve">RESPUESTA A LA COMUNICACIÓN EPS4G0052-21 REFERENTE A LA ENTREGA RFI19 DE SOLICITUDES DE INFORMACION ESPECIFICACIONES DE ESTRUCTURASESPECIFICACIONES A ESTRUCTURAS </t>
  </si>
  <si>
    <t>D-02-01-20210129-000248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</si>
</sst>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quot;$&quot;\ #,##0.00"/>
    <numFmt numFmtId="178" formatCode="d\-mmm\-yyyy"/>
  </numFmts>
  <fonts count="67" x14ac:knownFonts="1">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sz val="11"/>
      <name val="Arial Narrow"/>
      <family val="2"/>
    </font>
    <font>
      <b/>
      <sz val="10"/>
      <color rgb="FF000000"/>
      <name val="Arial"/>
      <family val="2"/>
    </font>
    <font>
      <b/>
      <sz val="9"/>
      <color theme="1"/>
      <name val="Calibri"/>
      <family val="2"/>
      <scheme val="minor"/>
    </font>
    <font>
      <b/>
      <sz val="20"/>
      <color theme="1"/>
      <name val="Calibri"/>
      <family val="2"/>
      <scheme val="minor"/>
    </font>
    <font>
      <sz val="10"/>
      <color theme="0"/>
      <name val="Calibri"/>
      <family val="2"/>
      <scheme val="minor"/>
    </font>
    <font>
      <b/>
      <sz val="10"/>
      <name val="Arial Narrow"/>
      <family val="2"/>
    </font>
    <font>
      <u/>
      <sz val="11"/>
      <color theme="1"/>
      <name val="Arial"/>
      <family val="2"/>
    </font>
    <font>
      <u/>
      <sz val="11"/>
      <color rgb="FFFF0000"/>
      <name val="Arial"/>
      <family val="2"/>
    </font>
    <font>
      <b/>
      <i/>
      <sz val="11"/>
      <color theme="1"/>
      <name val="Arial"/>
      <family val="2"/>
    </font>
    <font>
      <b/>
      <u/>
      <sz val="11"/>
      <color theme="1"/>
      <name val="Arial"/>
      <family val="2"/>
    </font>
    <font>
      <sz val="11"/>
      <color rgb="FF00B0F0"/>
      <name val="Arial"/>
      <family val="2"/>
    </font>
    <font>
      <b/>
      <sz val="10"/>
      <name val="Calibri"/>
      <family val="2"/>
      <scheme val="minor"/>
    </font>
    <font>
      <b/>
      <sz val="9"/>
      <color indexed="81"/>
      <name val="Tahoma"/>
      <family val="2"/>
    </font>
    <font>
      <sz val="9"/>
      <color indexed="81"/>
      <name val="Tahoma"/>
      <family val="2"/>
    </font>
    <font>
      <sz val="72"/>
      <color theme="4"/>
      <name val="Calibri"/>
      <family val="2"/>
    </font>
    <font>
      <b/>
      <sz val="8"/>
      <color theme="1"/>
      <name val="Calibri"/>
      <family val="2"/>
      <scheme val="minor"/>
    </font>
    <font>
      <b/>
      <sz val="22"/>
      <color theme="1"/>
      <name val="Calibri"/>
      <family val="2"/>
      <scheme val="minor"/>
    </font>
    <font>
      <b/>
      <vertAlign val="subscript"/>
      <sz val="16"/>
      <color theme="4"/>
      <name val="Calibri"/>
      <family val="2"/>
      <scheme val="minor"/>
    </font>
    <font>
      <b/>
      <sz val="11"/>
      <color theme="1"/>
      <name val="Calibri"/>
      <family val="2"/>
    </font>
    <font>
      <b/>
      <sz val="14"/>
      <color theme="1"/>
      <name val="Calibri"/>
      <family val="2"/>
      <scheme val="minor"/>
    </font>
    <font>
      <b/>
      <vertAlign val="subscript"/>
      <sz val="16"/>
      <color theme="1"/>
      <name val="Calibri"/>
      <family val="2"/>
      <scheme val="minor"/>
    </font>
    <font>
      <sz val="26"/>
      <color theme="1"/>
      <name val="Calibri"/>
      <family val="2"/>
      <scheme val="minor"/>
    </font>
    <font>
      <b/>
      <sz val="8"/>
      <color rgb="FF000000"/>
      <name val="Arial"/>
      <family val="2"/>
    </font>
    <font>
      <b/>
      <sz val="8"/>
      <color theme="1"/>
      <name val="Arial"/>
      <family val="2"/>
    </font>
    <font>
      <b/>
      <sz val="9"/>
      <name val="Calibri"/>
      <family val="2"/>
      <scheme val="minor"/>
    </font>
  </fonts>
  <fills count="25">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
      <patternFill patternType="solid">
        <fgColor rgb="FFFFFFFF"/>
        <bgColor indexed="64"/>
      </patternFill>
    </fill>
    <fill>
      <patternFill patternType="solid">
        <fgColor rgb="FFFFFF00"/>
        <bgColor rgb="FF000000"/>
      </patternFill>
    </fill>
  </fills>
  <borders count="63">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s>
  <cellStyleXfs count="19">
    <xf numFmtId="0" fontId="0" fillId="0" borderId="0"/>
    <xf numFmtId="9" fontId="1" fillId="0" borderId="0" applyFont="0" applyFill="0" applyBorder="0" applyAlignment="0" applyProtection="0"/>
    <xf numFmtId="0" fontId="10" fillId="0" borderId="0"/>
    <xf numFmtId="0" fontId="1" fillId="0" borderId="0"/>
    <xf numFmtId="164" fontId="1" fillId="0" borderId="0" applyFont="0" applyFill="0" applyBorder="0" applyAlignment="0" applyProtection="0"/>
    <xf numFmtId="165" fontId="10" fillId="0" borderId="0" applyFont="0" applyFill="0" applyBorder="0" applyAlignment="0" applyProtection="0"/>
    <xf numFmtId="0" fontId="15" fillId="0" borderId="0"/>
    <xf numFmtId="0" fontId="1" fillId="0" borderId="0"/>
    <xf numFmtId="165"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31" fillId="0" borderId="0" applyNumberForma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cellStyleXfs>
  <cellXfs count="1074">
    <xf numFmtId="0" fontId="0" fillId="0" borderId="0" xfId="0"/>
    <xf numFmtId="0" fontId="3" fillId="0" borderId="0" xfId="0" applyFont="1" applyAlignment="1">
      <alignment wrapText="1"/>
    </xf>
    <xf numFmtId="0" fontId="9" fillId="0" borderId="0" xfId="0" applyFont="1" applyAlignment="1">
      <alignment wrapText="1"/>
    </xf>
    <xf numFmtId="0" fontId="4" fillId="0" borderId="0" xfId="0" applyFont="1" applyAlignment="1">
      <alignment wrapText="1"/>
    </xf>
    <xf numFmtId="0" fontId="4" fillId="0" borderId="1" xfId="0" applyFont="1" applyBorder="1" applyAlignment="1">
      <alignment wrapText="1"/>
    </xf>
    <xf numFmtId="2" fontId="4" fillId="0" borderId="1" xfId="0" applyNumberFormat="1" applyFont="1" applyBorder="1" applyAlignment="1">
      <alignment horizontal="center" wrapText="1"/>
    </xf>
    <xf numFmtId="0" fontId="4" fillId="0" borderId="0" xfId="0" applyFont="1"/>
    <xf numFmtId="0" fontId="4" fillId="0" borderId="0" xfId="0" applyFont="1" applyAlignment="1">
      <alignment vertical="center"/>
    </xf>
    <xf numFmtId="0" fontId="11" fillId="0" borderId="1" xfId="0" applyFont="1" applyBorder="1" applyAlignment="1">
      <alignment horizontal="center" vertical="center" wrapText="1"/>
    </xf>
    <xf numFmtId="2" fontId="11" fillId="0" borderId="1" xfId="0"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15" fontId="4" fillId="0" borderId="1" xfId="0" applyNumberFormat="1" applyFont="1" applyBorder="1" applyAlignment="1">
      <alignment horizontal="center" vertical="center"/>
    </xf>
    <xf numFmtId="1" fontId="4" fillId="0" borderId="1" xfId="0" applyNumberFormat="1" applyFont="1" applyBorder="1" applyAlignment="1">
      <alignment horizontal="center" vertical="center"/>
    </xf>
    <xf numFmtId="10" fontId="4" fillId="0" borderId="1" xfId="1" applyNumberFormat="1" applyFont="1" applyBorder="1" applyAlignment="1">
      <alignment horizontal="center" vertical="center" wrapText="1"/>
    </xf>
    <xf numFmtId="0" fontId="4" fillId="0" borderId="1" xfId="0" applyFont="1" applyBorder="1"/>
    <xf numFmtId="10" fontId="4" fillId="0" borderId="1" xfId="1" applyNumberFormat="1" applyFont="1" applyBorder="1"/>
    <xf numFmtId="2" fontId="4" fillId="0" borderId="1" xfId="0" applyNumberFormat="1" applyFont="1" applyBorder="1" applyAlignment="1">
      <alignment horizontal="center"/>
    </xf>
    <xf numFmtId="1" fontId="6" fillId="0" borderId="1" xfId="1" applyNumberFormat="1" applyFont="1" applyBorder="1" applyAlignment="1">
      <alignment horizontal="center" vertical="center" wrapText="1"/>
    </xf>
    <xf numFmtId="0" fontId="6" fillId="0" borderId="0" xfId="2" applyFont="1" applyAlignment="1">
      <alignment horizontal="center" vertical="center"/>
    </xf>
    <xf numFmtId="2" fontId="6" fillId="0" borderId="1" xfId="1" applyNumberFormat="1" applyFont="1" applyBorder="1" applyAlignment="1">
      <alignment horizontal="center" vertical="center" wrapText="1"/>
    </xf>
    <xf numFmtId="167" fontId="6" fillId="0" borderId="1" xfId="1"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0" fontId="9" fillId="0" borderId="0" xfId="0" applyFont="1"/>
    <xf numFmtId="14" fontId="4" fillId="0" borderId="0" xfId="0" applyNumberFormat="1" applyFont="1" applyAlignment="1">
      <alignment wrapText="1"/>
    </xf>
    <xf numFmtId="10" fontId="14" fillId="0" borderId="1" xfId="1" applyNumberFormat="1" applyFont="1" applyBorder="1" applyAlignment="1">
      <alignment horizontal="center" vertical="center" wrapText="1"/>
    </xf>
    <xf numFmtId="2" fontId="3" fillId="0" borderId="0" xfId="0" applyNumberFormat="1" applyFont="1" applyAlignment="1">
      <alignment horizontal="center" wrapText="1"/>
    </xf>
    <xf numFmtId="0" fontId="3" fillId="0" borderId="0" xfId="0" applyFont="1" applyAlignment="1">
      <alignment vertical="center" wrapText="1"/>
    </xf>
    <xf numFmtId="10" fontId="4" fillId="0" borderId="1" xfId="1" applyNumberFormat="1" applyFont="1" applyBorder="1" applyAlignment="1">
      <alignment horizontal="center" vertical="center"/>
    </xf>
    <xf numFmtId="169" fontId="6" fillId="0" borderId="1" xfId="5" applyNumberFormat="1" applyFont="1" applyBorder="1" applyAlignment="1">
      <alignment horizontal="center"/>
    </xf>
    <xf numFmtId="38" fontId="6" fillId="15" borderId="1" xfId="2" applyNumberFormat="1" applyFont="1" applyFill="1" applyBorder="1" applyAlignment="1">
      <alignment horizontal="center" vertical="center" wrapText="1"/>
    </xf>
    <xf numFmtId="169" fontId="6" fillId="15" borderId="1" xfId="5" applyNumberFormat="1" applyFont="1" applyFill="1" applyBorder="1" applyAlignment="1">
      <alignment horizontal="center"/>
    </xf>
    <xf numFmtId="49" fontId="6" fillId="0" borderId="1" xfId="5" applyNumberFormat="1" applyFont="1" applyBorder="1" applyAlignment="1">
      <alignment horizontal="center" vertical="center" wrapText="1"/>
    </xf>
    <xf numFmtId="49" fontId="6" fillId="0" borderId="1" xfId="5" applyNumberFormat="1" applyFont="1" applyBorder="1" applyAlignment="1">
      <alignment horizontal="center"/>
    </xf>
    <xf numFmtId="0" fontId="18" fillId="0" borderId="0" xfId="0" applyFont="1" applyAlignment="1">
      <alignment horizontal="left"/>
    </xf>
    <xf numFmtId="0" fontId="18" fillId="0" borderId="0" xfId="0" applyFont="1"/>
    <xf numFmtId="1" fontId="18" fillId="17" borderId="18"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170" fontId="17" fillId="16" borderId="1" xfId="11" applyNumberFormat="1" applyFont="1" applyFill="1" applyBorder="1" applyAlignment="1">
      <alignment horizontal="right" wrapText="1"/>
    </xf>
    <xf numFmtId="0" fontId="7" fillId="0" borderId="9" xfId="0" applyFont="1" applyBorder="1" applyAlignment="1">
      <alignment vertical="center" wrapText="1"/>
    </xf>
    <xf numFmtId="0" fontId="7" fillId="0" borderId="10" xfId="0" applyFont="1" applyBorder="1" applyAlignment="1">
      <alignment vertical="center" wrapText="1"/>
    </xf>
    <xf numFmtId="14" fontId="6" fillId="0" borderId="5" xfId="0" applyNumberFormat="1" applyFont="1" applyBorder="1" applyAlignment="1">
      <alignment vertical="center" wrapText="1"/>
    </xf>
    <xf numFmtId="14" fontId="6" fillId="0" borderId="6" xfId="0" applyNumberFormat="1" applyFont="1" applyBorder="1" applyAlignment="1">
      <alignment vertical="center" wrapText="1"/>
    </xf>
    <xf numFmtId="14" fontId="6" fillId="0" borderId="7" xfId="0" applyNumberFormat="1" applyFont="1" applyBorder="1" applyAlignment="1">
      <alignment vertical="center" wrapText="1"/>
    </xf>
    <xf numFmtId="0" fontId="7" fillId="0" borderId="8" xfId="0" applyFont="1" applyBorder="1" applyAlignment="1">
      <alignment vertical="center" wrapText="1"/>
    </xf>
    <xf numFmtId="0" fontId="6" fillId="6" borderId="0" xfId="0" applyFont="1" applyFill="1" applyAlignment="1">
      <alignment vertical="center" wrapText="1"/>
    </xf>
    <xf numFmtId="0" fontId="6" fillId="0" borderId="6" xfId="0" quotePrefix="1" applyFont="1" applyBorder="1" applyAlignment="1">
      <alignment horizontal="left" vertical="center" wrapText="1"/>
    </xf>
    <xf numFmtId="0" fontId="6" fillId="0" borderId="0" xfId="0" quotePrefix="1" applyFont="1" applyAlignment="1">
      <alignment horizontal="left" vertical="center" wrapText="1"/>
    </xf>
    <xf numFmtId="49" fontId="7" fillId="0" borderId="3" xfId="0" applyNumberFormat="1" applyFont="1" applyBorder="1" applyAlignment="1">
      <alignment horizontal="left" vertical="center" wrapText="1"/>
    </xf>
    <xf numFmtId="169" fontId="6" fillId="0" borderId="1" xfId="5" applyNumberFormat="1" applyFont="1" applyBorder="1" applyAlignment="1">
      <alignment vertical="center" wrapText="1"/>
    </xf>
    <xf numFmtId="0" fontId="6" fillId="6" borderId="3"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3" fillId="0" borderId="0" xfId="0" applyFont="1" applyAlignment="1">
      <alignment vertical="top" wrapText="1"/>
    </xf>
    <xf numFmtId="0" fontId="3" fillId="0" borderId="1" xfId="0" applyFont="1" applyBorder="1" applyAlignment="1">
      <alignment wrapText="1"/>
    </xf>
    <xf numFmtId="38" fontId="6"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wrapText="1"/>
    </xf>
    <xf numFmtId="0" fontId="19" fillId="0" borderId="0" xfId="0" applyFont="1"/>
    <xf numFmtId="38" fontId="6" fillId="0" borderId="1" xfId="2" applyNumberFormat="1" applyFont="1" applyBorder="1" applyAlignment="1">
      <alignment horizontal="center" wrapText="1"/>
    </xf>
    <xf numFmtId="0" fontId="6" fillId="0" borderId="1" xfId="0"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49" fontId="8" fillId="0" borderId="3" xfId="0" applyNumberFormat="1" applyFont="1" applyBorder="1" applyAlignment="1">
      <alignment horizontal="left" vertical="center" wrapText="1"/>
    </xf>
    <xf numFmtId="0" fontId="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0" borderId="1" xfId="0" applyFont="1" applyBorder="1" applyAlignment="1">
      <alignment horizontal="center" wrapText="1"/>
    </xf>
    <xf numFmtId="0" fontId="6" fillId="6" borderId="1" xfId="0" applyFont="1" applyFill="1" applyBorder="1" applyAlignment="1">
      <alignment horizontal="center" vertical="center" wrapText="1"/>
    </xf>
    <xf numFmtId="0" fontId="0" fillId="0" borderId="0" xfId="0"/>
    <xf numFmtId="0" fontId="4" fillId="0" borderId="0" xfId="0" applyFont="1" applyAlignment="1">
      <alignment horizontal="left" vertical="center" wrapText="1"/>
    </xf>
    <xf numFmtId="171" fontId="17" fillId="16" borderId="1" xfId="0" applyNumberFormat="1" applyFont="1" applyFill="1" applyBorder="1" applyAlignment="1">
      <alignment horizontal="right" wrapText="1"/>
    </xf>
    <xf numFmtId="49" fontId="6" fillId="0" borderId="1" xfId="5" applyNumberFormat="1" applyFont="1" applyBorder="1" applyAlignment="1">
      <alignment horizontal="right" wrapText="1"/>
    </xf>
    <xf numFmtId="49" fontId="6" fillId="0" borderId="1" xfId="5" applyNumberFormat="1" applyFont="1" applyBorder="1" applyAlignment="1">
      <alignment horizontal="right"/>
    </xf>
    <xf numFmtId="170" fontId="17" fillId="0" borderId="1" xfId="11" applyNumberFormat="1" applyFont="1" applyBorder="1" applyAlignment="1">
      <alignment horizontal="right" wrapText="1"/>
    </xf>
    <xf numFmtId="170" fontId="17" fillId="16" borderId="1" xfId="11" applyNumberFormat="1" applyFont="1" applyFill="1" applyBorder="1" applyAlignment="1">
      <alignment horizontal="right" vertical="center" wrapText="1"/>
    </xf>
    <xf numFmtId="49" fontId="6" fillId="0" borderId="1" xfId="5" applyNumberFormat="1" applyFont="1" applyBorder="1" applyAlignment="1">
      <alignment horizontal="right" vertical="center" wrapText="1"/>
    </xf>
    <xf numFmtId="0" fontId="0" fillId="0" borderId="0" xfId="0" applyAlignment="1">
      <alignment wrapText="1"/>
    </xf>
    <xf numFmtId="17" fontId="21" fillId="0" borderId="11" xfId="12" applyNumberFormat="1" applyFont="1" applyBorder="1" applyAlignment="1">
      <alignment horizontal="center" vertical="center"/>
    </xf>
    <xf numFmtId="0" fontId="0" fillId="0" borderId="0" xfId="0"/>
    <xf numFmtId="38" fontId="7" fillId="3" borderId="11" xfId="0" applyNumberFormat="1" applyFont="1" applyFill="1" applyBorder="1" applyAlignment="1">
      <alignment horizontal="center" vertical="center" wrapText="1"/>
    </xf>
    <xf numFmtId="1" fontId="11" fillId="0" borderId="1" xfId="0" applyNumberFormat="1" applyFont="1" applyBorder="1" applyAlignment="1">
      <alignment vertical="center"/>
    </xf>
    <xf numFmtId="174" fontId="10" fillId="0" borderId="1" xfId="0" applyNumberFormat="1" applyFont="1" applyBorder="1" applyAlignment="1">
      <alignment vertical="center"/>
    </xf>
    <xf numFmtId="170" fontId="17" fillId="0" borderId="1" xfId="11" applyNumberFormat="1" applyFont="1" applyFill="1" applyBorder="1" applyAlignment="1">
      <alignment horizontal="right" vertical="center" wrapText="1"/>
    </xf>
    <xf numFmtId="49" fontId="6" fillId="0" borderId="1" xfId="5" applyNumberFormat="1" applyFont="1" applyFill="1" applyBorder="1" applyAlignment="1">
      <alignment horizontal="right"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2" fontId="5" fillId="0" borderId="1" xfId="1" applyNumberFormat="1" applyFont="1" applyBorder="1" applyAlignment="1">
      <alignment horizontal="center" vertical="center"/>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9" fontId="6" fillId="0" borderId="1" xfId="1" applyNumberFormat="1" applyFont="1" applyBorder="1" applyAlignment="1">
      <alignment horizontal="center" vertical="center" wrapText="1"/>
    </xf>
    <xf numFmtId="9" fontId="6" fillId="0" borderId="1" xfId="1" applyNumberFormat="1" applyFont="1" applyBorder="1" applyAlignment="1">
      <alignment horizontal="center" vertical="center"/>
    </xf>
    <xf numFmtId="14" fontId="28" fillId="0" borderId="1" xfId="12" applyNumberFormat="1" applyFont="1" applyBorder="1" applyAlignment="1">
      <alignment horizontal="center" vertical="center"/>
    </xf>
    <xf numFmtId="0" fontId="12" fillId="12" borderId="13" xfId="0" applyFont="1" applyFill="1" applyBorder="1" applyAlignment="1">
      <alignment horizontal="center" vertical="center" textRotation="90" wrapText="1"/>
    </xf>
    <xf numFmtId="0" fontId="38" fillId="0" borderId="26" xfId="15" applyFont="1" applyBorder="1" applyAlignment="1">
      <alignment horizontal="center" vertical="center"/>
    </xf>
    <xf numFmtId="17" fontId="36" fillId="0" borderId="1" xfId="15" applyNumberFormat="1" applyFont="1" applyBorder="1" applyAlignment="1">
      <alignment horizontal="center"/>
    </xf>
    <xf numFmtId="0" fontId="38" fillId="0" borderId="26" xfId="15" applyFont="1" applyBorder="1" applyAlignment="1">
      <alignment horizontal="center"/>
    </xf>
    <xf numFmtId="0" fontId="39" fillId="0" borderId="21" xfId="15" applyFont="1" applyBorder="1"/>
    <xf numFmtId="0" fontId="39" fillId="0" borderId="0" xfId="15" applyFont="1" applyAlignment="1">
      <alignment vertical="center"/>
    </xf>
    <xf numFmtId="9" fontId="40" fillId="17" borderId="1" xfId="16" applyFont="1" applyFill="1" applyBorder="1" applyAlignment="1">
      <alignment horizontal="center" vertical="center" wrapText="1"/>
    </xf>
    <xf numFmtId="1" fontId="11" fillId="17" borderId="18" xfId="0" applyNumberFormat="1" applyFont="1" applyFill="1" applyBorder="1" applyAlignment="1">
      <alignment vertical="center"/>
    </xf>
    <xf numFmtId="9" fontId="40" fillId="0" borderId="1" xfId="16" applyFont="1" applyBorder="1" applyAlignment="1">
      <alignment horizontal="center" vertical="center" wrapText="1"/>
    </xf>
    <xf numFmtId="9" fontId="40" fillId="0" borderId="1" xfId="16" applyFont="1" applyBorder="1" applyAlignment="1">
      <alignment horizontal="center"/>
    </xf>
    <xf numFmtId="1" fontId="11" fillId="17" borderId="12" xfId="0" applyNumberFormat="1" applyFont="1" applyFill="1" applyBorder="1" applyAlignment="1">
      <alignment vertical="center"/>
    </xf>
    <xf numFmtId="9" fontId="40" fillId="0" borderId="27" xfId="16" applyFont="1" applyBorder="1" applyAlignment="1">
      <alignment horizontal="center"/>
    </xf>
    <xf numFmtId="0" fontId="25" fillId="0" borderId="0" xfId="0" applyFont="1" applyAlignment="1">
      <alignment horizontal="left" vertical="top" wrapText="1"/>
    </xf>
    <xf numFmtId="0" fontId="1" fillId="7" borderId="0" xfId="12" applyFill="1"/>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38" fontId="7" fillId="0" borderId="1" xfId="2" applyNumberFormat="1" applyFont="1" applyBorder="1" applyAlignment="1">
      <alignment horizontal="right" vertical="center"/>
    </xf>
    <xf numFmtId="171" fontId="17" fillId="16" borderId="1" xfId="0" applyNumberFormat="1" applyFont="1" applyFill="1" applyBorder="1" applyAlignment="1">
      <alignment horizontal="right" vertical="center" wrapText="1"/>
    </xf>
    <xf numFmtId="169" fontId="1" fillId="0" borderId="1" xfId="0" applyNumberFormat="1" applyFont="1" applyBorder="1" applyAlignment="1">
      <alignment wrapText="1"/>
    </xf>
    <xf numFmtId="0" fontId="19" fillId="0" borderId="0" xfId="0" applyFont="1" applyAlignment="1">
      <alignment wrapText="1"/>
    </xf>
    <xf numFmtId="169" fontId="2" fillId="0" borderId="1" xfId="0" applyNumberFormat="1" applyFont="1" applyBorder="1" applyAlignment="1">
      <alignment wrapText="1"/>
    </xf>
    <xf numFmtId="170" fontId="12" fillId="0" borderId="1" xfId="11" applyNumberFormat="1" applyFont="1" applyBorder="1" applyAlignment="1">
      <alignment horizontal="right" wrapText="1"/>
    </xf>
    <xf numFmtId="38" fontId="16" fillId="0" borderId="1" xfId="2" applyNumberFormat="1" applyFont="1" applyBorder="1" applyAlignment="1">
      <alignment horizontal="center" wrapText="1"/>
    </xf>
    <xf numFmtId="171" fontId="43" fillId="16" borderId="1" xfId="0" applyNumberFormat="1" applyFont="1" applyFill="1" applyBorder="1" applyAlignment="1">
      <alignment horizontal="right" wrapText="1"/>
    </xf>
    <xf numFmtId="49" fontId="16" fillId="0" borderId="1" xfId="5" applyNumberFormat="1" applyFont="1" applyBorder="1" applyAlignment="1">
      <alignment horizontal="right"/>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4" fontId="30" fillId="0" borderId="11" xfId="7" applyNumberFormat="1" applyFont="1" applyBorder="1" applyAlignment="1">
      <alignment horizontal="center" vertical="center"/>
    </xf>
    <xf numFmtId="0" fontId="38" fillId="0" borderId="26" xfId="15" applyFont="1" applyBorder="1" applyAlignment="1">
      <alignment horizontal="center" wrapText="1"/>
    </xf>
    <xf numFmtId="0" fontId="38" fillId="0" borderId="26" xfId="15" applyFont="1" applyBorder="1" applyAlignment="1">
      <alignment horizontal="center" vertical="center" wrapText="1"/>
    </xf>
    <xf numFmtId="0" fontId="0" fillId="0" borderId="0" xfId="0"/>
    <xf numFmtId="0" fontId="1" fillId="0" borderId="0" xfId="12"/>
    <xf numFmtId="0" fontId="21" fillId="0" borderId="4" xfId="12" applyFont="1" applyBorder="1" applyAlignment="1">
      <alignment horizontal="center" vertical="center"/>
    </xf>
    <xf numFmtId="17" fontId="21" fillId="0" borderId="7" xfId="12" applyNumberFormat="1" applyFont="1" applyBorder="1" applyAlignment="1">
      <alignment horizontal="center" vertical="center"/>
    </xf>
    <xf numFmtId="0" fontId="21" fillId="0" borderId="11" xfId="12" applyFont="1" applyBorder="1" applyAlignment="1">
      <alignment horizontal="center" vertical="center"/>
    </xf>
    <xf numFmtId="0" fontId="0" fillId="0" borderId="0" xfId="12" applyFont="1"/>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169" fontId="1" fillId="0" borderId="1" xfId="0" applyNumberFormat="1" applyFont="1" applyBorder="1" applyAlignment="1">
      <alignment vertical="center" wrapText="1"/>
    </xf>
    <xf numFmtId="0" fontId="7" fillId="3" borderId="1" xfId="2" applyFont="1" applyFill="1" applyBorder="1" applyAlignment="1">
      <alignment horizontal="center" vertical="center"/>
    </xf>
    <xf numFmtId="38" fontId="7" fillId="3" borderId="1" xfId="2" applyNumberFormat="1" applyFont="1" applyFill="1" applyBorder="1" applyAlignment="1">
      <alignment horizontal="center" vertical="center"/>
    </xf>
    <xf numFmtId="0" fontId="7" fillId="14" borderId="1" xfId="2" applyFont="1" applyFill="1" applyBorder="1" applyAlignment="1">
      <alignment horizontal="center" vertical="center"/>
    </xf>
    <xf numFmtId="38" fontId="7" fillId="3" borderId="1" xfId="2" applyNumberFormat="1" applyFont="1" applyFill="1" applyBorder="1" applyAlignment="1">
      <alignment horizontal="center" vertical="center" wrapText="1"/>
    </xf>
    <xf numFmtId="169" fontId="6" fillId="0" borderId="1" xfId="5" applyNumberFormat="1" applyFont="1" applyBorder="1" applyAlignment="1">
      <alignment horizontal="right" vertical="center" wrapText="1"/>
    </xf>
    <xf numFmtId="0" fontId="6" fillId="0" borderId="1" xfId="2" applyFont="1" applyBorder="1" applyAlignment="1">
      <alignment horizontal="center" wrapText="1"/>
    </xf>
    <xf numFmtId="0" fontId="4" fillId="0" borderId="1" xfId="0" applyFont="1" applyBorder="1" applyAlignment="1">
      <alignment horizontal="center" wrapText="1"/>
    </xf>
    <xf numFmtId="175" fontId="1" fillId="0" borderId="1" xfId="0" applyNumberFormat="1" applyFont="1" applyBorder="1" applyAlignment="1">
      <alignment wrapText="1"/>
    </xf>
    <xf numFmtId="0" fontId="18" fillId="0" borderId="1" xfId="0" applyFont="1" applyBorder="1" applyAlignment="1">
      <alignment wrapText="1"/>
    </xf>
    <xf numFmtId="0" fontId="16" fillId="0" borderId="1" xfId="2" applyFont="1" applyBorder="1" applyAlignment="1">
      <alignment horizontal="center" wrapText="1"/>
    </xf>
    <xf numFmtId="0" fontId="11" fillId="0" borderId="1" xfId="0" applyFont="1" applyBorder="1" applyAlignment="1">
      <alignment horizontal="center" wrapText="1"/>
    </xf>
    <xf numFmtId="175" fontId="19" fillId="0" borderId="1" xfId="0" applyNumberFormat="1" applyFont="1" applyBorder="1" applyAlignment="1">
      <alignment wrapText="1"/>
    </xf>
    <xf numFmtId="0" fontId="11" fillId="0" borderId="1" xfId="0" applyFont="1" applyBorder="1" applyAlignment="1">
      <alignment wrapText="1"/>
    </xf>
    <xf numFmtId="15" fontId="6" fillId="0" borderId="1" xfId="2" applyNumberFormat="1" applyFont="1" applyBorder="1" applyAlignment="1">
      <alignment vertical="center" wrapText="1"/>
    </xf>
    <xf numFmtId="175" fontId="6" fillId="0" borderId="1" xfId="5" applyNumberFormat="1" applyFont="1" applyBorder="1" applyAlignment="1">
      <alignment vertical="center" wrapText="1"/>
    </xf>
    <xf numFmtId="175" fontId="6" fillId="0" borderId="1" xfId="5" applyNumberFormat="1" applyFont="1" applyBorder="1" applyAlignment="1">
      <alignment wrapText="1"/>
    </xf>
    <xf numFmtId="0" fontId="0" fillId="0" borderId="1" xfId="0" applyBorder="1" applyAlignment="1">
      <alignment horizontal="center" vertical="center" wrapText="1"/>
    </xf>
    <xf numFmtId="0" fontId="1" fillId="0" borderId="1" xfId="0" applyFont="1" applyBorder="1" applyAlignment="1">
      <alignment horizontal="center" vertical="center" wrapText="1"/>
    </xf>
    <xf numFmtId="169" fontId="1" fillId="0" borderId="1" xfId="0" applyNumberFormat="1" applyFont="1" applyBorder="1" applyAlignment="1">
      <alignment horizontal="center" vertical="center" wrapText="1"/>
    </xf>
    <xf numFmtId="169" fontId="6" fillId="0" borderId="1" xfId="5" applyNumberFormat="1" applyFont="1" applyBorder="1" applyAlignment="1">
      <alignment horizontal="center" vertical="center" wrapText="1"/>
    </xf>
    <xf numFmtId="0" fontId="4" fillId="0" borderId="1" xfId="0" applyFont="1" applyBorder="1" applyAlignment="1">
      <alignment horizontal="right" wrapText="1"/>
    </xf>
    <xf numFmtId="169" fontId="1" fillId="0" borderId="1" xfId="0" applyNumberFormat="1" applyFont="1" applyBorder="1" applyAlignment="1">
      <alignment horizontal="right" wrapText="1"/>
    </xf>
    <xf numFmtId="169" fontId="6" fillId="0" borderId="1" xfId="5" applyNumberFormat="1" applyFont="1" applyBorder="1" applyAlignment="1">
      <alignment horizontal="right" wrapText="1"/>
    </xf>
    <xf numFmtId="169" fontId="4" fillId="0" borderId="1" xfId="0" applyNumberFormat="1" applyFont="1" applyBorder="1" applyAlignment="1">
      <alignment horizontal="right" wrapText="1"/>
    </xf>
    <xf numFmtId="15" fontId="6" fillId="0" borderId="1" xfId="2" applyNumberFormat="1" applyFont="1" applyBorder="1" applyAlignment="1">
      <alignment horizontal="center" vertical="center" wrapText="1"/>
    </xf>
    <xf numFmtId="0" fontId="6" fillId="15" borderId="1" xfId="2" applyFont="1" applyFill="1" applyBorder="1" applyAlignment="1">
      <alignment horizontal="center" vertical="center" wrapText="1"/>
    </xf>
    <xf numFmtId="169" fontId="6" fillId="0" borderId="1" xfId="2" applyNumberFormat="1" applyFont="1" applyBorder="1" applyAlignment="1">
      <alignment horizontal="center" vertical="center" wrapText="1"/>
    </xf>
    <xf numFmtId="164" fontId="6" fillId="0" borderId="1" xfId="11" applyFont="1" applyBorder="1" applyAlignment="1">
      <alignment vertical="center" wrapText="1"/>
    </xf>
    <xf numFmtId="169" fontId="4" fillId="0" borderId="1" xfId="0" applyNumberFormat="1" applyFont="1" applyBorder="1" applyAlignment="1">
      <alignment horizontal="center" vertical="center" wrapText="1"/>
    </xf>
    <xf numFmtId="0" fontId="3" fillId="0" borderId="0" xfId="0" applyFont="1"/>
    <xf numFmtId="0" fontId="3" fillId="0" borderId="0" xfId="0" applyFont="1" applyAlignment="1">
      <alignment horizontal="right" wrapText="1"/>
    </xf>
    <xf numFmtId="178" fontId="3" fillId="0" borderId="0" xfId="0" applyNumberFormat="1" applyFont="1" applyAlignment="1">
      <alignment horizontal="center" wrapText="1"/>
    </xf>
    <xf numFmtId="0" fontId="6" fillId="0" borderId="1" xfId="2" applyFont="1" applyBorder="1" applyAlignment="1">
      <alignment vertical="center" wrapText="1"/>
    </xf>
    <xf numFmtId="169" fontId="6" fillId="0" borderId="1" xfId="5" applyNumberFormat="1" applyFont="1" applyFill="1" applyBorder="1" applyAlignment="1">
      <alignment vertical="center" wrapText="1"/>
    </xf>
    <xf numFmtId="169" fontId="4" fillId="0" borderId="1" xfId="0" applyNumberFormat="1" applyFont="1" applyBorder="1" applyAlignment="1">
      <alignment horizontal="right" vertical="center" wrapText="1"/>
    </xf>
    <xf numFmtId="178" fontId="4" fillId="0" borderId="1" xfId="0" applyNumberFormat="1" applyFont="1" applyBorder="1" applyAlignment="1">
      <alignment horizontal="center" vertical="center" wrapText="1"/>
    </xf>
    <xf numFmtId="15" fontId="4" fillId="0" borderId="1" xfId="0" applyNumberFormat="1" applyFont="1" applyBorder="1" applyAlignment="1">
      <alignment vertical="center" wrapText="1"/>
    </xf>
    <xf numFmtId="0" fontId="46" fillId="0" borderId="0" xfId="0" applyFont="1" applyAlignment="1">
      <alignment wrapText="1"/>
    </xf>
    <xf numFmtId="178" fontId="0" fillId="0" borderId="1" xfId="0" applyNumberFormat="1" applyBorder="1" applyAlignment="1">
      <alignment horizontal="center" vertical="center" wrapText="1"/>
    </xf>
    <xf numFmtId="0" fontId="3" fillId="0" borderId="0" xfId="0" applyFont="1" applyAlignment="1">
      <alignment horizontal="center" vertical="center" wrapText="1"/>
    </xf>
    <xf numFmtId="0" fontId="3" fillId="0" borderId="0" xfId="0" applyFont="1" applyAlignment="1">
      <alignment horizontal="center" vertical="center"/>
    </xf>
    <xf numFmtId="0" fontId="3" fillId="0" borderId="1" xfId="0" applyFont="1" applyBorder="1" applyAlignment="1">
      <alignment horizontal="center" vertical="center" wrapText="1"/>
    </xf>
    <xf numFmtId="178" fontId="7" fillId="3" borderId="1" xfId="2" applyNumberFormat="1" applyFont="1" applyFill="1" applyBorder="1" applyAlignment="1">
      <alignment horizontal="center" vertical="center" wrapText="1"/>
    </xf>
    <xf numFmtId="0" fontId="46" fillId="0" borderId="0" xfId="0" applyFont="1" applyAlignment="1">
      <alignment horizontal="center" vertical="center" wrapText="1"/>
    </xf>
    <xf numFmtId="178" fontId="7" fillId="3" borderId="1" xfId="0" applyNumberFormat="1" applyFont="1" applyFill="1" applyBorder="1" applyAlignment="1">
      <alignment horizontal="center" vertical="center" wrapText="1"/>
    </xf>
    <xf numFmtId="0" fontId="3" fillId="0" borderId="1" xfId="0" applyFont="1" applyBorder="1" applyAlignment="1">
      <alignment horizontal="right" wrapText="1"/>
    </xf>
    <xf numFmtId="178" fontId="3" fillId="0" borderId="1" xfId="0" applyNumberFormat="1" applyFont="1" applyBorder="1" applyAlignment="1">
      <alignment horizontal="center" wrapText="1"/>
    </xf>
    <xf numFmtId="0" fontId="3" fillId="0" borderId="1" xfId="0" applyFont="1" applyBorder="1" applyAlignment="1">
      <alignment horizontal="center" wrapText="1"/>
    </xf>
    <xf numFmtId="0" fontId="19" fillId="0" borderId="1" xfId="0" applyFont="1" applyBorder="1" applyAlignment="1">
      <alignment wrapText="1"/>
    </xf>
    <xf numFmtId="0" fontId="16" fillId="0" borderId="1" xfId="2" applyFont="1" applyBorder="1" applyAlignment="1">
      <alignment wrapText="1"/>
    </xf>
    <xf numFmtId="175" fontId="16" fillId="0" borderId="1" xfId="5" applyNumberFormat="1" applyFont="1" applyBorder="1" applyAlignment="1">
      <alignment wrapText="1"/>
    </xf>
    <xf numFmtId="175" fontId="16" fillId="0" borderId="1" xfId="5" applyNumberFormat="1" applyFont="1" applyBorder="1" applyAlignment="1">
      <alignment horizontal="right" wrapText="1"/>
    </xf>
    <xf numFmtId="178" fontId="16" fillId="0" borderId="1" xfId="2" applyNumberFormat="1" applyFont="1" applyBorder="1" applyAlignment="1">
      <alignment horizontal="center" wrapText="1"/>
    </xf>
    <xf numFmtId="0" fontId="6" fillId="0" borderId="1" xfId="2" applyFont="1" applyBorder="1" applyAlignment="1">
      <alignment wrapText="1"/>
    </xf>
    <xf numFmtId="175" fontId="6" fillId="0" borderId="1" xfId="5" applyNumberFormat="1" applyFont="1" applyBorder="1" applyAlignment="1">
      <alignment horizontal="right" wrapText="1"/>
    </xf>
    <xf numFmtId="178" fontId="6" fillId="0" borderId="1" xfId="2" applyNumberFormat="1" applyFont="1" applyBorder="1" applyAlignment="1">
      <alignment horizontal="center" wrapText="1"/>
    </xf>
    <xf numFmtId="175" fontId="6" fillId="0" borderId="1" xfId="5" applyNumberFormat="1" applyFont="1" applyBorder="1" applyAlignment="1">
      <alignment horizontal="right" vertical="center" wrapText="1"/>
    </xf>
    <xf numFmtId="178" fontId="6" fillId="0" borderId="1" xfId="2" applyNumberFormat="1" applyFont="1" applyBorder="1" applyAlignment="1">
      <alignment horizontal="center" vertical="center" wrapText="1"/>
    </xf>
    <xf numFmtId="0" fontId="18" fillId="0" borderId="1" xfId="0" applyFont="1" applyBorder="1" applyAlignment="1">
      <alignment vertical="center" wrapText="1"/>
    </xf>
    <xf numFmtId="175" fontId="1" fillId="0" borderId="1" xfId="0" applyNumberFormat="1" applyFont="1" applyBorder="1" applyAlignment="1">
      <alignment vertical="center" wrapText="1"/>
    </xf>
    <xf numFmtId="0" fontId="6" fillId="0" borderId="1" xfId="2" applyFont="1" applyBorder="1" applyAlignment="1">
      <alignment vertical="justify" wrapText="1"/>
    </xf>
    <xf numFmtId="175" fontId="4" fillId="0" borderId="1" xfId="8" applyNumberFormat="1" applyFont="1" applyBorder="1" applyAlignment="1">
      <alignment horizontal="right"/>
    </xf>
    <xf numFmtId="164" fontId="3" fillId="0" borderId="0" xfId="11" applyFont="1" applyAlignment="1"/>
    <xf numFmtId="176" fontId="6" fillId="0" borderId="1" xfId="5" applyNumberFormat="1" applyFont="1" applyBorder="1" applyAlignment="1">
      <alignment horizontal="right"/>
    </xf>
    <xf numFmtId="0" fontId="4" fillId="0" borderId="1" xfId="0" applyFont="1" applyBorder="1" applyAlignment="1">
      <alignment vertical="center" wrapText="1"/>
    </xf>
    <xf numFmtId="178" fontId="0" fillId="0" borderId="1" xfId="0" applyNumberFormat="1" applyBorder="1" applyAlignment="1">
      <alignment horizontal="center" wrapText="1"/>
    </xf>
    <xf numFmtId="177" fontId="7" fillId="0" borderId="1" xfId="2" applyNumberFormat="1" applyFont="1" applyBorder="1" applyAlignment="1">
      <alignment vertical="center" wrapText="1"/>
    </xf>
    <xf numFmtId="169" fontId="7" fillId="0" borderId="1" xfId="5" applyNumberFormat="1" applyFont="1" applyBorder="1" applyAlignment="1">
      <alignment wrapText="1"/>
    </xf>
    <xf numFmtId="169" fontId="2" fillId="0" borderId="1" xfId="0" applyNumberFormat="1" applyFont="1" applyBorder="1" applyAlignment="1">
      <alignment horizontal="right" wrapText="1"/>
    </xf>
    <xf numFmtId="178" fontId="2" fillId="0" borderId="1" xfId="0" applyNumberFormat="1" applyFont="1" applyBorder="1" applyAlignment="1">
      <alignment horizontal="center" wrapText="1"/>
    </xf>
    <xf numFmtId="0" fontId="5" fillId="0" borderId="1" xfId="0" applyFont="1" applyBorder="1" applyAlignment="1">
      <alignment wrapText="1"/>
    </xf>
    <xf numFmtId="169" fontId="6" fillId="0" borderId="1" xfId="5" applyNumberFormat="1" applyFont="1" applyBorder="1" applyAlignment="1">
      <alignment wrapText="1"/>
    </xf>
    <xf numFmtId="169" fontId="31" fillId="0" borderId="1" xfId="14" applyNumberFormat="1" applyBorder="1" applyAlignment="1">
      <alignment wrapText="1"/>
    </xf>
    <xf numFmtId="0" fontId="7" fillId="0" borderId="1" xfId="2" applyFont="1" applyBorder="1" applyAlignment="1">
      <alignment horizontal="left" vertical="center"/>
    </xf>
    <xf numFmtId="169" fontId="5" fillId="0" borderId="1" xfId="0" applyNumberFormat="1" applyFont="1" applyBorder="1" applyAlignment="1">
      <alignment horizontal="right" wrapText="1"/>
    </xf>
    <xf numFmtId="49" fontId="7" fillId="0" borderId="1" xfId="5" applyNumberFormat="1" applyFont="1" applyBorder="1" applyAlignment="1">
      <alignment horizontal="right" wrapText="1"/>
    </xf>
    <xf numFmtId="177" fontId="3" fillId="0" borderId="1" xfId="0" applyNumberFormat="1" applyFont="1" applyBorder="1" applyAlignment="1">
      <alignment wrapText="1"/>
    </xf>
    <xf numFmtId="4" fontId="0" fillId="0" borderId="12" xfId="0" applyNumberFormat="1" applyBorder="1" applyAlignment="1">
      <alignment vertical="center"/>
    </xf>
    <xf numFmtId="0" fontId="3" fillId="0" borderId="11" xfId="0" applyFont="1" applyBorder="1" applyAlignment="1">
      <alignment vertical="center"/>
    </xf>
    <xf numFmtId="169" fontId="6" fillId="0" borderId="1" xfId="0" applyNumberFormat="1" applyFont="1" applyBorder="1" applyAlignment="1">
      <alignment horizontal="right" wrapText="1"/>
    </xf>
    <xf numFmtId="169" fontId="23" fillId="0" borderId="1" xfId="0" applyNumberFormat="1" applyFont="1" applyBorder="1" applyAlignment="1">
      <alignment horizontal="right" vertical="center" wrapText="1"/>
    </xf>
    <xf numFmtId="171" fontId="6" fillId="16" borderId="1" xfId="0" applyNumberFormat="1" applyFont="1" applyFill="1" applyBorder="1" applyAlignment="1">
      <alignment horizontal="right" wrapText="1"/>
    </xf>
    <xf numFmtId="178" fontId="23" fillId="0" borderId="1" xfId="0" applyNumberFormat="1" applyFont="1" applyBorder="1" applyAlignment="1">
      <alignment horizontal="center" wrapText="1"/>
    </xf>
    <xf numFmtId="0" fontId="23" fillId="0" borderId="1" xfId="0" applyFont="1" applyBorder="1" applyAlignment="1">
      <alignment horizontal="center" vertical="center" wrapText="1"/>
    </xf>
    <xf numFmtId="0" fontId="6" fillId="0" borderId="1" xfId="0" applyFont="1" applyBorder="1" applyAlignment="1">
      <alignment wrapText="1"/>
    </xf>
    <xf numFmtId="169" fontId="0" fillId="0" borderId="1" xfId="0" applyNumberFormat="1" applyBorder="1" applyAlignment="1">
      <alignment wrapText="1"/>
    </xf>
    <xf numFmtId="0" fontId="3" fillId="0" borderId="0" xfId="0" applyFont="1" applyAlignment="1">
      <alignment vertical="center"/>
    </xf>
    <xf numFmtId="0" fontId="3" fillId="0" borderId="1" xfId="0" applyFont="1" applyBorder="1" applyAlignment="1">
      <alignment vertical="center" wrapText="1"/>
    </xf>
    <xf numFmtId="49" fontId="6" fillId="0" borderId="1" xfId="5" applyNumberFormat="1" applyFont="1" applyBorder="1" applyAlignment="1">
      <alignment horizontal="right" vertical="center"/>
    </xf>
    <xf numFmtId="0" fontId="46" fillId="0" borderId="0" xfId="0" applyFont="1" applyAlignment="1">
      <alignment vertical="center" wrapText="1"/>
    </xf>
    <xf numFmtId="169" fontId="4" fillId="0" borderId="1" xfId="0" applyNumberFormat="1" applyFont="1" applyBorder="1" applyAlignment="1">
      <alignment wrapText="1"/>
    </xf>
    <xf numFmtId="178" fontId="4" fillId="0" borderId="1" xfId="0" applyNumberFormat="1" applyFont="1" applyBorder="1" applyAlignment="1">
      <alignment horizontal="center" wrapText="1"/>
    </xf>
    <xf numFmtId="0" fontId="3" fillId="0" borderId="0" xfId="0" applyFont="1" applyAlignment="1">
      <alignment horizontal="center"/>
    </xf>
    <xf numFmtId="0" fontId="46" fillId="0" borderId="0" xfId="0" applyFont="1" applyAlignment="1">
      <alignment horizontal="center" wrapText="1"/>
    </xf>
    <xf numFmtId="169" fontId="4" fillId="0" borderId="1" xfId="0" applyNumberFormat="1" applyFont="1" applyBorder="1" applyAlignment="1">
      <alignment vertical="center" wrapText="1"/>
    </xf>
    <xf numFmtId="178" fontId="1" fillId="0" borderId="1" xfId="0" applyNumberFormat="1" applyFont="1" applyBorder="1" applyAlignment="1">
      <alignment horizontal="center" vertical="center" wrapText="1"/>
    </xf>
    <xf numFmtId="169" fontId="4" fillId="0" borderId="1" xfId="0" applyNumberFormat="1" applyFont="1" applyBorder="1"/>
    <xf numFmtId="177" fontId="3" fillId="0" borderId="0" xfId="0" applyNumberFormat="1" applyFont="1" applyAlignment="1">
      <alignment wrapText="1"/>
    </xf>
    <xf numFmtId="0" fontId="8" fillId="18" borderId="1" xfId="2" applyFont="1" applyFill="1" applyBorder="1" applyAlignment="1">
      <alignment vertical="center" wrapText="1"/>
    </xf>
    <xf numFmtId="8" fontId="6" fillId="0" borderId="1" xfId="2" applyNumberFormat="1" applyFont="1" applyBorder="1" applyAlignment="1">
      <alignment vertical="center" wrapText="1"/>
    </xf>
    <xf numFmtId="164" fontId="6" fillId="0" borderId="1" xfId="11" applyFont="1" applyBorder="1" applyAlignment="1">
      <alignment wrapText="1"/>
    </xf>
    <xf numFmtId="178" fontId="1" fillId="0" borderId="1" xfId="0" applyNumberFormat="1" applyFont="1" applyBorder="1" applyAlignment="1">
      <alignment horizontal="center" wrapText="1"/>
    </xf>
    <xf numFmtId="15" fontId="10" fillId="0" borderId="1" xfId="2" applyNumberFormat="1" applyBorder="1" applyAlignment="1">
      <alignment vertical="center"/>
    </xf>
    <xf numFmtId="169" fontId="1" fillId="0" borderId="1" xfId="0" applyNumberFormat="1" applyFont="1" applyBorder="1" applyAlignment="1">
      <alignment horizontal="right" vertical="center" wrapText="1"/>
    </xf>
    <xf numFmtId="15" fontId="10" fillId="0" borderId="1" xfId="2" applyNumberFormat="1" applyBorder="1"/>
    <xf numFmtId="169" fontId="6" fillId="0" borderId="1" xfId="5" applyNumberFormat="1" applyFont="1" applyFill="1" applyBorder="1" applyAlignment="1">
      <alignment wrapText="1"/>
    </xf>
    <xf numFmtId="178" fontId="7" fillId="14" borderId="1" xfId="2" applyNumberFormat="1" applyFont="1" applyFill="1" applyBorder="1" applyAlignment="1">
      <alignment horizontal="center" vertical="center"/>
    </xf>
    <xf numFmtId="172" fontId="16" fillId="0" borderId="1" xfId="11" applyNumberFormat="1" applyFont="1" applyBorder="1" applyAlignment="1">
      <alignment vertical="center" wrapText="1"/>
    </xf>
    <xf numFmtId="169" fontId="7" fillId="0" borderId="1" xfId="5" applyNumberFormat="1" applyFont="1" applyBorder="1" applyAlignment="1">
      <alignment vertical="center" wrapText="1"/>
    </xf>
    <xf numFmtId="172" fontId="7" fillId="0" borderId="1" xfId="11" applyNumberFormat="1" applyFont="1" applyBorder="1" applyAlignment="1">
      <alignment vertical="center" wrapText="1"/>
    </xf>
    <xf numFmtId="169" fontId="6" fillId="0" borderId="1" xfId="2" applyNumberFormat="1" applyFont="1" applyBorder="1" applyAlignment="1">
      <alignment vertical="center" wrapText="1"/>
    </xf>
    <xf numFmtId="165" fontId="6" fillId="0" borderId="1" xfId="2" applyNumberFormat="1" applyFont="1" applyBorder="1" applyAlignment="1">
      <alignment vertical="center" wrapText="1"/>
    </xf>
    <xf numFmtId="164" fontId="7" fillId="0" borderId="1" xfId="11" applyFont="1" applyBorder="1" applyAlignment="1">
      <alignment vertical="center" wrapText="1"/>
    </xf>
    <xf numFmtId="169" fontId="6" fillId="0" borderId="1" xfId="5" applyNumberFormat="1" applyFont="1" applyBorder="1" applyAlignment="1">
      <alignment horizontal="right"/>
    </xf>
    <xf numFmtId="164" fontId="6" fillId="0" borderId="1" xfId="11" applyFont="1" applyBorder="1" applyAlignment="1">
      <alignment vertical="center"/>
    </xf>
    <xf numFmtId="15" fontId="6" fillId="0" borderId="1" xfId="2" applyNumberFormat="1" applyFont="1" applyBorder="1" applyAlignment="1">
      <alignment vertical="center"/>
    </xf>
    <xf numFmtId="0" fontId="6" fillId="15" borderId="1" xfId="2" applyFont="1" applyFill="1" applyBorder="1" applyAlignment="1">
      <alignment vertical="center" wrapText="1"/>
    </xf>
    <xf numFmtId="164" fontId="0" fillId="15" borderId="1" xfId="11" applyFont="1" applyFill="1" applyBorder="1" applyAlignment="1"/>
    <xf numFmtId="49" fontId="6" fillId="15" borderId="1" xfId="5" applyNumberFormat="1" applyFont="1" applyFill="1" applyBorder="1" applyAlignment="1">
      <alignment horizontal="center"/>
    </xf>
    <xf numFmtId="169" fontId="6" fillId="15" borderId="1" xfId="5" applyNumberFormat="1" applyFont="1" applyFill="1" applyBorder="1" applyAlignment="1">
      <alignment horizontal="right"/>
    </xf>
    <xf numFmtId="178" fontId="4" fillId="15" borderId="1" xfId="0" applyNumberFormat="1" applyFont="1" applyFill="1" applyBorder="1" applyAlignment="1">
      <alignment horizontal="center" vertical="center" wrapText="1"/>
    </xf>
    <xf numFmtId="15" fontId="6" fillId="15" borderId="1" xfId="2" applyNumberFormat="1" applyFont="1" applyFill="1" applyBorder="1" applyAlignment="1">
      <alignment vertical="center" wrapText="1"/>
    </xf>
    <xf numFmtId="169" fontId="6" fillId="15" borderId="1" xfId="5" applyNumberFormat="1" applyFont="1" applyFill="1" applyBorder="1" applyAlignment="1">
      <alignment vertical="center" wrapText="1"/>
    </xf>
    <xf numFmtId="164" fontId="0" fillId="0" borderId="1" xfId="11" applyFont="1" applyBorder="1" applyAlignment="1"/>
    <xf numFmtId="169" fontId="6" fillId="0" borderId="1" xfId="2" applyNumberFormat="1" applyFont="1" applyBorder="1" applyAlignment="1">
      <alignment horizontal="right" vertical="center" wrapText="1"/>
    </xf>
    <xf numFmtId="49" fontId="6" fillId="0" borderId="1" xfId="2" applyNumberFormat="1" applyFont="1" applyBorder="1" applyAlignment="1">
      <alignment horizontal="center" vertical="center" wrapText="1"/>
    </xf>
    <xf numFmtId="0" fontId="7" fillId="14" borderId="1" xfId="2" applyFont="1" applyFill="1" applyBorder="1" applyAlignment="1">
      <alignment vertical="justify" wrapText="1"/>
    </xf>
    <xf numFmtId="49" fontId="7" fillId="14" borderId="1" xfId="2" applyNumberFormat="1" applyFont="1" applyFill="1" applyBorder="1" applyAlignment="1">
      <alignment vertical="justify" wrapText="1"/>
    </xf>
    <xf numFmtId="0" fontId="7" fillId="2" borderId="1" xfId="2" applyFont="1" applyFill="1" applyBorder="1" applyAlignment="1">
      <alignment vertical="center"/>
    </xf>
    <xf numFmtId="0" fontId="7" fillId="2" borderId="1" xfId="2" applyFont="1" applyFill="1" applyBorder="1" applyAlignment="1">
      <alignment horizontal="right" vertical="center"/>
    </xf>
    <xf numFmtId="178" fontId="7" fillId="2" borderId="1" xfId="2" applyNumberFormat="1" applyFont="1" applyFill="1" applyBorder="1" applyAlignment="1">
      <alignment horizontal="center" vertical="center"/>
    </xf>
    <xf numFmtId="0" fontId="7" fillId="2" borderId="1" xfId="2" applyFont="1" applyFill="1" applyBorder="1" applyAlignment="1">
      <alignment horizontal="center" vertical="center"/>
    </xf>
    <xf numFmtId="0" fontId="6" fillId="0" borderId="6" xfId="0" applyFont="1" applyBorder="1" applyAlignment="1">
      <alignment vertical="center" wrapText="1"/>
    </xf>
    <xf numFmtId="0" fontId="6" fillId="0" borderId="6" xfId="0" applyFont="1" applyBorder="1" applyAlignment="1">
      <alignment horizontal="right" vertical="center" wrapText="1"/>
    </xf>
    <xf numFmtId="178" fontId="6" fillId="0" borderId="6" xfId="0" applyNumberFormat="1" applyFont="1" applyBorder="1" applyAlignment="1">
      <alignment horizontal="center"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1" fillId="0" borderId="55" xfId="12" applyBorder="1"/>
    <xf numFmtId="0" fontId="1" fillId="0" borderId="56" xfId="12" applyBorder="1"/>
    <xf numFmtId="0" fontId="4" fillId="0" borderId="0" xfId="0" applyFont="1" applyFill="1" applyAlignment="1">
      <alignment wrapText="1"/>
    </xf>
    <xf numFmtId="0" fontId="3" fillId="0" borderId="0" xfId="0" applyFont="1" applyFill="1" applyAlignment="1">
      <alignment wrapText="1"/>
    </xf>
    <xf numFmtId="0" fontId="2" fillId="20" borderId="0" xfId="12" applyFont="1" applyFill="1" applyAlignment="1">
      <alignment horizontal="center" vertical="center" wrapText="1"/>
    </xf>
    <xf numFmtId="0" fontId="1" fillId="0" borderId="0" xfId="12" applyBorder="1"/>
    <xf numFmtId="0" fontId="1" fillId="0" borderId="21" xfId="12" applyBorder="1"/>
    <xf numFmtId="0" fontId="36" fillId="0" borderId="0" xfId="15" applyFont="1" applyAlignment="1">
      <alignment horizontal="center" vertical="center"/>
    </xf>
    <xf numFmtId="0" fontId="38" fillId="0" borderId="0" xfId="15" applyFont="1" applyAlignment="1">
      <alignment horizontal="center" vertical="center"/>
    </xf>
    <xf numFmtId="0" fontId="38" fillId="0" borderId="0" xfId="15" applyFont="1" applyAlignment="1">
      <alignment horizontal="center"/>
    </xf>
    <xf numFmtId="0" fontId="39" fillId="0" borderId="0" xfId="15" applyFont="1" applyAlignment="1">
      <alignment horizontal="center" vertical="center"/>
    </xf>
    <xf numFmtId="0" fontId="11" fillId="0" borderId="0" xfId="0" applyFont="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17" fontId="21" fillId="0" borderId="1" xfId="12" applyNumberFormat="1" applyFont="1" applyBorder="1" applyAlignment="1">
      <alignment horizontal="center" vertical="center"/>
    </xf>
    <xf numFmtId="0" fontId="39" fillId="0" borderId="57" xfId="15" applyFont="1" applyBorder="1" applyAlignment="1">
      <alignment vertical="center"/>
    </xf>
    <xf numFmtId="9" fontId="18" fillId="17" borderId="4" xfId="1" applyFont="1" applyFill="1" applyBorder="1" applyAlignment="1">
      <alignment horizontal="center" vertical="center" wrapText="1"/>
    </xf>
    <xf numFmtId="1" fontId="18" fillId="17" borderId="12" xfId="0" applyNumberFormat="1" applyFont="1" applyFill="1" applyBorder="1" applyAlignment="1">
      <alignment vertical="center"/>
    </xf>
    <xf numFmtId="9" fontId="18" fillId="0" borderId="4" xfId="1" applyFont="1" applyBorder="1" applyAlignment="1">
      <alignment horizontal="center" vertical="center" wrapText="1"/>
    </xf>
    <xf numFmtId="9" fontId="18" fillId="0" borderId="4" xfId="1" applyFont="1" applyBorder="1" applyAlignment="1">
      <alignment horizontal="center"/>
    </xf>
    <xf numFmtId="1" fontId="11" fillId="0" borderId="27" xfId="0" applyNumberFormat="1" applyFont="1" applyBorder="1" applyAlignment="1">
      <alignment vertical="center"/>
    </xf>
    <xf numFmtId="9" fontId="18" fillId="0" borderId="7" xfId="1" applyFont="1" applyBorder="1" applyAlignment="1">
      <alignment horizontal="center"/>
    </xf>
    <xf numFmtId="9" fontId="18" fillId="0" borderId="34" xfId="1" applyFont="1" applyBorder="1" applyAlignment="1">
      <alignment horizontal="center"/>
    </xf>
    <xf numFmtId="14" fontId="28" fillId="0" borderId="11" xfId="12" applyNumberFormat="1" applyFont="1" applyBorder="1" applyAlignment="1">
      <alignment horizontal="center" vertical="center"/>
    </xf>
    <xf numFmtId="0" fontId="2" fillId="0" borderId="11" xfId="12" applyFont="1" applyBorder="1" applyAlignment="1">
      <alignment horizontal="center" vertical="center"/>
    </xf>
    <xf numFmtId="0" fontId="29" fillId="0" borderId="17" xfId="12" applyFont="1" applyBorder="1" applyAlignment="1">
      <alignment vertical="center"/>
    </xf>
    <xf numFmtId="0" fontId="29" fillId="0" borderId="15" xfId="12" applyFont="1" applyBorder="1" applyAlignment="1">
      <alignment vertical="center"/>
    </xf>
    <xf numFmtId="0" fontId="29" fillId="0" borderId="16" xfId="12" applyFont="1" applyBorder="1" applyAlignment="1">
      <alignment vertical="center"/>
    </xf>
    <xf numFmtId="0" fontId="29" fillId="0" borderId="21" xfId="12" applyFont="1" applyBorder="1" applyAlignment="1">
      <alignment vertical="center"/>
    </xf>
    <xf numFmtId="0" fontId="29" fillId="0" borderId="0" xfId="12" applyFont="1" applyAlignment="1">
      <alignment vertical="center"/>
    </xf>
    <xf numFmtId="0" fontId="29" fillId="0" borderId="20" xfId="12" applyFont="1" applyBorder="1" applyAlignment="1">
      <alignment vertical="center"/>
    </xf>
    <xf numFmtId="0" fontId="0" fillId="0" borderId="6" xfId="0" applyBorder="1"/>
    <xf numFmtId="0" fontId="0" fillId="0" borderId="9" xfId="0" applyBorder="1"/>
    <xf numFmtId="14" fontId="60" fillId="0" borderId="1" xfId="12" applyNumberFormat="1" applyFont="1" applyBorder="1" applyAlignment="1">
      <alignment horizontal="center" vertical="center"/>
    </xf>
    <xf numFmtId="0" fontId="2" fillId="0" borderId="1" xfId="12" applyFont="1" applyBorder="1" applyAlignment="1">
      <alignment horizontal="center" vertical="center"/>
    </xf>
    <xf numFmtId="17" fontId="2" fillId="0" borderId="1" xfId="12" applyNumberFormat="1" applyFont="1" applyBorder="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8" fontId="3" fillId="0" borderId="0" xfId="0" applyNumberFormat="1" applyFont="1" applyAlignment="1">
      <alignment horizontal="right" wrapText="1"/>
    </xf>
    <xf numFmtId="0" fontId="64" fillId="23" borderId="42" xfId="0" applyFont="1" applyFill="1" applyBorder="1" applyAlignment="1">
      <alignment horizontal="right" vertical="center" wrapText="1"/>
    </xf>
    <xf numFmtId="8" fontId="65" fillId="0" borderId="59" xfId="0" applyNumberFormat="1" applyFont="1" applyBorder="1" applyAlignment="1">
      <alignment horizontal="right" vertical="center" wrapText="1"/>
    </xf>
    <xf numFmtId="0" fontId="3" fillId="18" borderId="0" xfId="0" applyFont="1" applyFill="1" applyAlignment="1">
      <alignment wrapText="1"/>
    </xf>
    <xf numFmtId="0" fontId="3" fillId="18" borderId="1" xfId="0" applyFont="1" applyFill="1" applyBorder="1" applyAlignment="1">
      <alignment wrapText="1"/>
    </xf>
    <xf numFmtId="0" fontId="6" fillId="18" borderId="1" xfId="2" applyFont="1" applyFill="1" applyBorder="1" applyAlignment="1">
      <alignment wrapText="1"/>
    </xf>
    <xf numFmtId="175" fontId="6" fillId="18" borderId="1" xfId="5" applyNumberFormat="1" applyFont="1" applyFill="1" applyBorder="1" applyAlignment="1">
      <alignment wrapText="1"/>
    </xf>
    <xf numFmtId="49" fontId="6" fillId="18" borderId="1" xfId="5" applyNumberFormat="1" applyFont="1" applyFill="1" applyBorder="1" applyAlignment="1">
      <alignment horizontal="right"/>
    </xf>
    <xf numFmtId="171" fontId="17" fillId="24" borderId="1" xfId="0" applyNumberFormat="1" applyFont="1" applyFill="1" applyBorder="1" applyAlignment="1">
      <alignment horizontal="right" wrapText="1"/>
    </xf>
    <xf numFmtId="175" fontId="6" fillId="18" borderId="1" xfId="5" applyNumberFormat="1" applyFont="1" applyFill="1" applyBorder="1" applyAlignment="1">
      <alignment horizontal="right" wrapText="1"/>
    </xf>
    <xf numFmtId="178" fontId="6" fillId="18" borderId="1" xfId="2" applyNumberFormat="1" applyFont="1" applyFill="1" applyBorder="1" applyAlignment="1">
      <alignment horizontal="center" wrapText="1"/>
    </xf>
    <xf numFmtId="0" fontId="18" fillId="18" borderId="1" xfId="0" applyFont="1" applyFill="1" applyBorder="1" applyAlignment="1">
      <alignment wrapText="1"/>
    </xf>
    <xf numFmtId="175" fontId="1" fillId="18" borderId="1" xfId="0" applyNumberFormat="1" applyFont="1" applyFill="1" applyBorder="1" applyAlignment="1">
      <alignment wrapText="1"/>
    </xf>
    <xf numFmtId="38" fontId="6" fillId="18" borderId="1" xfId="2" applyNumberFormat="1" applyFont="1" applyFill="1" applyBorder="1" applyAlignment="1">
      <alignment horizontal="center" wrapText="1"/>
    </xf>
    <xf numFmtId="0" fontId="4" fillId="18" borderId="1" xfId="0" applyFont="1" applyFill="1" applyBorder="1" applyAlignment="1">
      <alignment horizontal="center" wrapText="1"/>
    </xf>
    <xf numFmtId="0" fontId="6" fillId="18" borderId="1" xfId="2" applyFont="1" applyFill="1" applyBorder="1" applyAlignment="1">
      <alignment horizontal="center" wrapText="1"/>
    </xf>
    <xf numFmtId="0" fontId="46" fillId="18" borderId="0" xfId="0" applyFont="1" applyFill="1" applyAlignment="1">
      <alignment wrapText="1"/>
    </xf>
    <xf numFmtId="4" fontId="4" fillId="0" borderId="1" xfId="0" applyNumberFormat="1" applyFont="1" applyBorder="1" applyAlignment="1">
      <alignment horizontal="right" vertical="center" wrapText="1"/>
    </xf>
    <xf numFmtId="178" fontId="4" fillId="18" borderId="1" xfId="0" applyNumberFormat="1" applyFont="1" applyFill="1" applyBorder="1" applyAlignment="1">
      <alignment horizontal="center" vertical="center" wrapText="1"/>
    </xf>
    <xf numFmtId="38" fontId="6" fillId="6" borderId="1" xfId="0" applyNumberFormat="1"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0" fontId="21" fillId="0" borderId="1" xfId="12" applyFont="1" applyBorder="1" applyAlignment="1">
      <alignment horizontal="center" vertical="center"/>
    </xf>
    <xf numFmtId="0" fontId="2" fillId="0" borderId="7" xfId="12"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8" fillId="0" borderId="0" xfId="0" applyFont="1" applyAlignment="1">
      <alignment horizontal="left" vertical="top"/>
    </xf>
    <xf numFmtId="0" fontId="38" fillId="0" borderId="1" xfId="15" applyFont="1" applyBorder="1" applyAlignment="1">
      <alignment horizontal="center" vertical="center"/>
    </xf>
    <xf numFmtId="0" fontId="36" fillId="0" borderId="1" xfId="15" applyFont="1" applyBorder="1" applyAlignment="1">
      <alignment horizontal="center" vertical="center" wrapText="1"/>
    </xf>
    <xf numFmtId="0" fontId="1" fillId="8" borderId="0" xfId="12" applyFill="1"/>
    <xf numFmtId="0" fontId="7" fillId="0" borderId="4" xfId="0" applyFont="1" applyBorder="1" applyAlignment="1">
      <alignment horizontal="center" vertical="center" wrapText="1"/>
    </xf>
    <xf numFmtId="0" fontId="6" fillId="0" borderId="1" xfId="2"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7" fillId="0" borderId="1" xfId="2" applyFont="1" applyBorder="1" applyAlignment="1">
      <alignment horizontal="center" vertical="center"/>
    </xf>
    <xf numFmtId="0" fontId="6" fillId="0" borderId="1" xfId="0" applyFont="1" applyBorder="1" applyAlignment="1">
      <alignment horizontal="center" vertical="center" wrapText="1"/>
    </xf>
    <xf numFmtId="0" fontId="6" fillId="0" borderId="1" xfId="0" applyFont="1" applyBorder="1" applyAlignment="1">
      <alignment horizontal="center" wrapText="1"/>
    </xf>
    <xf numFmtId="0" fontId="4" fillId="0" borderId="1" xfId="0" applyFont="1" applyBorder="1" applyAlignment="1">
      <alignment horizontal="center" vertical="center" wrapText="1"/>
    </xf>
    <xf numFmtId="0" fontId="7" fillId="3" borderId="1" xfId="0" applyFont="1" applyFill="1" applyBorder="1" applyAlignment="1">
      <alignment horizontal="center" vertical="center" wrapText="1"/>
    </xf>
    <xf numFmtId="0" fontId="7" fillId="0" borderId="3" xfId="0" applyFont="1" applyBorder="1" applyAlignment="1">
      <alignment horizontal="center" vertical="center" wrapText="1"/>
    </xf>
    <xf numFmtId="0" fontId="3" fillId="0" borderId="0" xfId="0" applyFont="1" applyAlignment="1">
      <alignment horizontal="center" wrapText="1"/>
    </xf>
    <xf numFmtId="14" fontId="6" fillId="6" borderId="1" xfId="0" applyNumberFormat="1" applyFont="1" applyFill="1" applyBorder="1" applyAlignment="1">
      <alignment horizontal="center" vertical="center" wrapText="1"/>
    </xf>
    <xf numFmtId="49" fontId="6" fillId="6" borderId="1" xfId="0" applyNumberFormat="1" applyFont="1" applyFill="1" applyBorder="1" applyAlignment="1">
      <alignment horizontal="center" vertical="center" wrapText="1"/>
    </xf>
    <xf numFmtId="38" fontId="6" fillId="6" borderId="2" xfId="0" applyNumberFormat="1" applyFont="1" applyFill="1" applyBorder="1" applyAlignment="1">
      <alignment horizontal="left" vertical="center" wrapText="1"/>
    </xf>
    <xf numFmtId="38" fontId="6" fillId="6" borderId="3" xfId="0" applyNumberFormat="1" applyFont="1" applyFill="1" applyBorder="1" applyAlignment="1">
      <alignment horizontal="left" vertical="center" wrapText="1"/>
    </xf>
    <xf numFmtId="38" fontId="6" fillId="6" borderId="4" xfId="0" applyNumberFormat="1" applyFont="1" applyFill="1" applyBorder="1" applyAlignment="1">
      <alignment horizontal="left" vertical="center" wrapText="1"/>
    </xf>
    <xf numFmtId="38" fontId="6" fillId="6" borderId="1" xfId="0" applyNumberFormat="1" applyFont="1" applyFill="1" applyBorder="1" applyAlignment="1">
      <alignment horizontal="center" vertical="center" wrapText="1"/>
    </xf>
    <xf numFmtId="0" fontId="4" fillId="6" borderId="5" xfId="0" applyFont="1" applyFill="1" applyBorder="1" applyAlignment="1">
      <alignment horizontal="center" vertical="center" wrapText="1"/>
    </xf>
    <xf numFmtId="0" fontId="4" fillId="6" borderId="6" xfId="0" applyFont="1" applyFill="1" applyBorder="1" applyAlignment="1">
      <alignment horizontal="center" vertical="center" wrapText="1"/>
    </xf>
    <xf numFmtId="0" fontId="4" fillId="6" borderId="7"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4" fillId="6" borderId="9" xfId="0" applyFont="1" applyFill="1" applyBorder="1" applyAlignment="1">
      <alignment horizontal="center" vertical="center" wrapText="1"/>
    </xf>
    <xf numFmtId="0" fontId="4" fillId="6" borderId="10" xfId="0" applyFont="1" applyFill="1" applyBorder="1" applyAlignment="1">
      <alignment horizontal="center" vertical="center" wrapText="1"/>
    </xf>
    <xf numFmtId="0" fontId="4" fillId="6" borderId="2" xfId="0" applyFont="1" applyFill="1" applyBorder="1" applyAlignment="1">
      <alignment horizontal="center" vertical="center" wrapText="1"/>
    </xf>
    <xf numFmtId="0" fontId="4" fillId="6" borderId="3" xfId="0" applyFont="1" applyFill="1" applyBorder="1" applyAlignment="1">
      <alignment horizontal="center" vertical="center" wrapText="1"/>
    </xf>
    <xf numFmtId="0" fontId="4" fillId="6" borderId="4" xfId="0" applyFont="1" applyFill="1" applyBorder="1" applyAlignment="1">
      <alignment horizontal="center" vertical="center" wrapText="1"/>
    </xf>
    <xf numFmtId="0" fontId="4" fillId="6" borderId="30"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4" fillId="6" borderId="54" xfId="0" applyFont="1" applyFill="1" applyBorder="1" applyAlignment="1">
      <alignment horizontal="center" vertical="center" wrapText="1"/>
    </xf>
    <xf numFmtId="0" fontId="4" fillId="6" borderId="52" xfId="0" applyFont="1" applyFill="1" applyBorder="1" applyAlignment="1">
      <alignment horizontal="center" vertical="center" wrapText="1"/>
    </xf>
    <xf numFmtId="0" fontId="4" fillId="6" borderId="49" xfId="0" applyFont="1" applyFill="1" applyBorder="1" applyAlignment="1">
      <alignment horizontal="center" vertical="center"/>
    </xf>
    <xf numFmtId="0" fontId="4" fillId="6" borderId="53" xfId="0" applyFont="1" applyFill="1" applyBorder="1" applyAlignment="1">
      <alignment horizontal="center" vertical="center"/>
    </xf>
    <xf numFmtId="0" fontId="5" fillId="6" borderId="2" xfId="0" applyFont="1" applyFill="1" applyBorder="1" applyAlignment="1">
      <alignment horizontal="center" vertical="center" wrapText="1"/>
    </xf>
    <xf numFmtId="0" fontId="4" fillId="6" borderId="3" xfId="0" applyFont="1" applyFill="1" applyBorder="1" applyAlignment="1">
      <alignment horizontal="center" vertical="center"/>
    </xf>
    <xf numFmtId="0" fontId="4" fillId="6" borderId="4" xfId="0" applyFont="1" applyFill="1" applyBorder="1" applyAlignment="1">
      <alignment horizontal="center" vertical="center"/>
    </xf>
    <xf numFmtId="0" fontId="7" fillId="0" borderId="1" xfId="0" applyFont="1" applyBorder="1" applyAlignment="1">
      <alignment horizontal="center" vertical="center" wrapText="1"/>
    </xf>
    <xf numFmtId="38" fontId="6" fillId="6" borderId="1" xfId="0" applyNumberFormat="1" applyFont="1" applyFill="1" applyBorder="1" applyAlignment="1">
      <alignment horizontal="left"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6" fillId="0" borderId="2" xfId="2" applyFont="1" applyBorder="1" applyAlignment="1">
      <alignment horizontal="center" vertical="center" wrapText="1"/>
    </xf>
    <xf numFmtId="0" fontId="6" fillId="0" borderId="3" xfId="2" applyFont="1" applyBorder="1" applyAlignment="1">
      <alignment horizontal="center" vertical="center" wrapText="1"/>
    </xf>
    <xf numFmtId="0" fontId="6" fillId="0" borderId="4" xfId="2" applyFont="1" applyBorder="1" applyAlignment="1">
      <alignment horizontal="center" vertical="center" wrapText="1"/>
    </xf>
    <xf numFmtId="0" fontId="6" fillId="0" borderId="2" xfId="2" applyFont="1" applyBorder="1" applyAlignment="1">
      <alignment horizontal="left" vertical="center" wrapText="1"/>
    </xf>
    <xf numFmtId="0" fontId="6" fillId="0" borderId="3" xfId="2" applyFont="1" applyBorder="1" applyAlignment="1">
      <alignment horizontal="left" vertical="center" wrapText="1"/>
    </xf>
    <xf numFmtId="0" fontId="6" fillId="0" borderId="4" xfId="2" applyFont="1" applyBorder="1" applyAlignment="1">
      <alignment horizontal="left" vertical="center" wrapText="1"/>
    </xf>
    <xf numFmtId="9" fontId="4" fillId="0" borderId="1" xfId="0" applyNumberFormat="1" applyFont="1" applyFill="1" applyBorder="1" applyAlignment="1">
      <alignment horizontal="center" vertical="center" wrapText="1"/>
    </xf>
    <xf numFmtId="14" fontId="4" fillId="0" borderId="1" xfId="0" applyNumberFormat="1" applyFont="1" applyFill="1" applyBorder="1" applyAlignment="1">
      <alignment horizontal="center" vertical="center" wrapText="1"/>
    </xf>
    <xf numFmtId="0" fontId="6" fillId="0" borderId="2" xfId="2" applyFont="1" applyBorder="1" applyAlignment="1">
      <alignment horizontal="center" vertical="center"/>
    </xf>
    <xf numFmtId="0" fontId="6" fillId="0" borderId="3" xfId="2" applyFont="1" applyBorder="1" applyAlignment="1">
      <alignment horizontal="center" vertical="center"/>
    </xf>
    <xf numFmtId="0" fontId="6" fillId="0" borderId="4" xfId="2" applyFont="1" applyBorder="1" applyAlignment="1">
      <alignment horizontal="center" vertical="center"/>
    </xf>
    <xf numFmtId="0" fontId="7" fillId="0" borderId="2" xfId="2" applyFont="1" applyBorder="1" applyAlignment="1">
      <alignment horizontal="center" vertical="center"/>
    </xf>
    <xf numFmtId="0" fontId="7" fillId="0" borderId="4" xfId="2" applyFont="1" applyBorder="1" applyAlignment="1">
      <alignment horizontal="center" vertical="center"/>
    </xf>
    <xf numFmtId="38" fontId="6" fillId="0" borderId="1" xfId="0" applyNumberFormat="1" applyFont="1" applyFill="1" applyBorder="1" applyAlignment="1">
      <alignment horizontal="center" vertical="center" wrapText="1"/>
    </xf>
    <xf numFmtId="38" fontId="6" fillId="0" borderId="1" xfId="0" applyNumberFormat="1" applyFont="1" applyFill="1" applyBorder="1" applyAlignment="1">
      <alignment horizontal="left" vertical="center" wrapText="1"/>
    </xf>
    <xf numFmtId="38" fontId="6" fillId="0" borderId="1" xfId="0" applyNumberFormat="1" applyFont="1" applyFill="1" applyBorder="1" applyAlignment="1">
      <alignment vertical="center" wrapText="1"/>
    </xf>
    <xf numFmtId="9" fontId="6" fillId="0" borderId="1" xfId="0" applyNumberFormat="1" applyFont="1" applyFill="1" applyBorder="1" applyAlignment="1">
      <alignment horizontal="center" vertical="center" wrapText="1"/>
    </xf>
    <xf numFmtId="14" fontId="6" fillId="0" borderId="1" xfId="0" applyNumberFormat="1" applyFont="1" applyFill="1" applyBorder="1" applyAlignment="1">
      <alignment horizontal="center"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0" applyFont="1" applyBorder="1" applyAlignment="1">
      <alignment horizontal="left"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38" fontId="4" fillId="0" borderId="1" xfId="0" applyNumberFormat="1" applyFont="1" applyFill="1" applyBorder="1" applyAlignment="1">
      <alignment horizontal="left" vertical="center" wrapText="1"/>
    </xf>
    <xf numFmtId="38" fontId="7" fillId="3" borderId="5" xfId="0" applyNumberFormat="1" applyFont="1" applyFill="1" applyBorder="1" applyAlignment="1">
      <alignment horizontal="center" vertical="center" wrapText="1"/>
    </xf>
    <xf numFmtId="38" fontId="7" fillId="3" borderId="7" xfId="0" applyNumberFormat="1" applyFont="1" applyFill="1"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4" fillId="0" borderId="11" xfId="0" applyNumberFormat="1" applyFont="1" applyFill="1" applyBorder="1" applyAlignment="1">
      <alignment horizontal="center" vertical="center" wrapText="1"/>
    </xf>
    <xf numFmtId="0" fontId="4" fillId="0" borderId="1" xfId="0" applyNumberFormat="1" applyFont="1" applyFill="1" applyBorder="1" applyAlignment="1">
      <alignment horizontal="center" vertical="center" wrapText="1"/>
    </xf>
    <xf numFmtId="38" fontId="7" fillId="3" borderId="6" xfId="0" applyNumberFormat="1" applyFont="1" applyFill="1" applyBorder="1" applyAlignment="1">
      <alignment horizontal="center" vertical="center" wrapText="1"/>
    </xf>
    <xf numFmtId="14" fontId="6"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9" fontId="4" fillId="0" borderId="11" xfId="0" applyNumberFormat="1" applyFont="1" applyFill="1" applyBorder="1" applyAlignment="1">
      <alignment horizontal="center" vertical="center" wrapText="1"/>
    </xf>
    <xf numFmtId="14" fontId="4" fillId="0" borderId="11" xfId="0" applyNumberFormat="1"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0" fontId="6" fillId="0" borderId="11" xfId="0" applyNumberFormat="1" applyFont="1" applyFill="1" applyBorder="1" applyAlignment="1">
      <alignment horizontal="center" vertical="center" wrapText="1"/>
    </xf>
    <xf numFmtId="0" fontId="5" fillId="10" borderId="2" xfId="0" applyFont="1" applyFill="1" applyBorder="1" applyAlignment="1">
      <alignment horizontal="left" vertical="center" wrapText="1"/>
    </xf>
    <xf numFmtId="0" fontId="5" fillId="10" borderId="3" xfId="0" applyFont="1" applyFill="1" applyBorder="1" applyAlignment="1">
      <alignment horizontal="left" vertical="center" wrapText="1"/>
    </xf>
    <xf numFmtId="0" fontId="5" fillId="10" borderId="4" xfId="0" applyFont="1" applyFill="1" applyBorder="1" applyAlignment="1">
      <alignment horizontal="left" vertical="center" wrapText="1"/>
    </xf>
    <xf numFmtId="168" fontId="6" fillId="6" borderId="1" xfId="3" applyNumberFormat="1" applyFont="1" applyFill="1" applyBorder="1" applyAlignment="1">
      <alignment horizontal="center" vertical="center"/>
    </xf>
    <xf numFmtId="0" fontId="7" fillId="0" borderId="1" xfId="2" applyFont="1" applyBorder="1" applyAlignment="1">
      <alignment horizontal="center" vertical="center"/>
    </xf>
    <xf numFmtId="10" fontId="6" fillId="22" borderId="1" xfId="1" applyNumberFormat="1" applyFont="1" applyFill="1" applyBorder="1" applyAlignment="1">
      <alignment horizontal="center" vertical="center" wrapText="1"/>
    </xf>
    <xf numFmtId="0" fontId="7" fillId="11" borderId="2" xfId="0" applyFont="1" applyFill="1" applyBorder="1" applyAlignment="1">
      <alignment vertical="center" wrapText="1"/>
    </xf>
    <xf numFmtId="0" fontId="7" fillId="11" borderId="3" xfId="0" applyFont="1" applyFill="1" applyBorder="1" applyAlignment="1">
      <alignment vertical="center" wrapText="1"/>
    </xf>
    <xf numFmtId="0" fontId="7" fillId="11" borderId="4" xfId="0" applyFont="1" applyFill="1" applyBorder="1" applyAlignment="1">
      <alignment vertical="center" wrapText="1"/>
    </xf>
    <xf numFmtId="0" fontId="7" fillId="0" borderId="2" xfId="0" applyFont="1" applyBorder="1" applyAlignment="1">
      <alignment horizontal="center" vertical="center"/>
    </xf>
    <xf numFmtId="0" fontId="7" fillId="0" borderId="3" xfId="0" applyFont="1" applyBorder="1" applyAlignment="1">
      <alignment horizontal="center" vertical="center"/>
    </xf>
    <xf numFmtId="0" fontId="7" fillId="0" borderId="4" xfId="0" applyFont="1" applyBorder="1" applyAlignment="1">
      <alignment horizontal="center" vertical="center"/>
    </xf>
    <xf numFmtId="0" fontId="7" fillId="0" borderId="3" xfId="0" applyFont="1" applyBorder="1" applyAlignment="1">
      <alignment horizontal="center" vertical="center" wrapText="1"/>
    </xf>
    <xf numFmtId="2" fontId="7" fillId="4" borderId="1" xfId="0" applyNumberFormat="1"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7" xfId="0" applyFont="1" applyBorder="1" applyAlignment="1">
      <alignment horizontal="center" vertical="center" wrapText="1"/>
    </xf>
    <xf numFmtId="49" fontId="4" fillId="0" borderId="2" xfId="0" applyNumberFormat="1" applyFont="1" applyBorder="1" applyAlignment="1">
      <alignment horizontal="center" vertical="center" wrapText="1"/>
    </xf>
    <xf numFmtId="49" fontId="4" fillId="0" borderId="4" xfId="0" applyNumberFormat="1" applyFont="1" applyBorder="1" applyAlignment="1">
      <alignment horizontal="center" vertical="center" wrapText="1"/>
    </xf>
    <xf numFmtId="0" fontId="4" fillId="0" borderId="5" xfId="0" applyFont="1" applyBorder="1" applyAlignment="1">
      <alignment horizontal="center" wrapText="1"/>
    </xf>
    <xf numFmtId="0" fontId="4" fillId="0" borderId="6" xfId="0" applyFont="1" applyBorder="1" applyAlignment="1">
      <alignment horizontal="center" wrapText="1"/>
    </xf>
    <xf numFmtId="0" fontId="4" fillId="0" borderId="7" xfId="0" applyFont="1" applyBorder="1" applyAlignment="1">
      <alignment horizontal="center" wrapText="1"/>
    </xf>
    <xf numFmtId="0" fontId="4" fillId="0" borderId="13" xfId="0" applyFont="1" applyBorder="1" applyAlignment="1">
      <alignment horizontal="center" wrapText="1"/>
    </xf>
    <xf numFmtId="0" fontId="4" fillId="0" borderId="0" xfId="0" applyFont="1" applyAlignment="1">
      <alignment horizontal="center" wrapText="1"/>
    </xf>
    <xf numFmtId="0" fontId="4" fillId="0" borderId="14" xfId="0" applyFont="1" applyBorder="1" applyAlignment="1">
      <alignment horizontal="center" wrapText="1"/>
    </xf>
    <xf numFmtId="0" fontId="4" fillId="0" borderId="8" xfId="0" applyFont="1" applyBorder="1" applyAlignment="1">
      <alignment horizontal="center" wrapText="1"/>
    </xf>
    <xf numFmtId="0" fontId="4" fillId="0" borderId="9" xfId="0" applyFont="1" applyBorder="1" applyAlignment="1">
      <alignment horizontal="center" wrapText="1"/>
    </xf>
    <xf numFmtId="0" fontId="4" fillId="0" borderId="10" xfId="0" applyFont="1" applyBorder="1" applyAlignment="1">
      <alignment horizontal="center" wrapText="1"/>
    </xf>
    <xf numFmtId="0" fontId="7" fillId="9" borderId="2" xfId="0" applyFont="1" applyFill="1" applyBorder="1" applyAlignment="1">
      <alignment horizontal="center" vertical="center" wrapText="1"/>
    </xf>
    <xf numFmtId="0" fontId="7" fillId="9" borderId="3" xfId="0" applyFont="1" applyFill="1" applyBorder="1" applyAlignment="1">
      <alignment horizontal="center" vertical="center" wrapText="1"/>
    </xf>
    <xf numFmtId="0" fontId="7" fillId="9" borderId="4" xfId="0" applyFont="1" applyFill="1" applyBorder="1" applyAlignment="1">
      <alignment horizontal="center" vertical="center" wrapText="1"/>
    </xf>
    <xf numFmtId="0" fontId="5" fillId="0" borderId="1" xfId="0" applyFont="1" applyBorder="1" applyAlignment="1">
      <alignment horizontal="center" vertical="center" wrapText="1"/>
    </xf>
    <xf numFmtId="38" fontId="4" fillId="6" borderId="2" xfId="0" applyNumberFormat="1" applyFont="1" applyFill="1" applyBorder="1" applyAlignment="1">
      <alignment horizontal="center" vertical="center" wrapText="1"/>
    </xf>
    <xf numFmtId="38" fontId="4" fillId="6" borderId="3" xfId="0" applyNumberFormat="1" applyFont="1" applyFill="1" applyBorder="1" applyAlignment="1">
      <alignment horizontal="center" vertical="center" wrapText="1"/>
    </xf>
    <xf numFmtId="38" fontId="4" fillId="6" borderId="4" xfId="0" applyNumberFormat="1" applyFont="1" applyFill="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1" xfId="2" applyFont="1" applyBorder="1" applyAlignment="1">
      <alignment horizontal="center" vertical="center" wrapText="1"/>
    </xf>
    <xf numFmtId="0" fontId="7" fillId="8" borderId="2" xfId="0" applyFont="1" applyFill="1" applyBorder="1" applyAlignment="1">
      <alignment horizontal="left" vertical="center" wrapText="1"/>
    </xf>
    <xf numFmtId="0" fontId="7" fillId="8" borderId="3" xfId="0" applyFont="1" applyFill="1" applyBorder="1" applyAlignment="1">
      <alignment horizontal="left" vertical="center" wrapText="1"/>
    </xf>
    <xf numFmtId="0" fontId="7" fillId="8" borderId="4" xfId="0" applyFont="1" applyFill="1" applyBorder="1" applyAlignment="1">
      <alignment horizontal="left" vertical="center" wrapText="1"/>
    </xf>
    <xf numFmtId="38" fontId="7" fillId="14" borderId="5" xfId="0" applyNumberFormat="1" applyFont="1" applyFill="1" applyBorder="1" applyAlignment="1">
      <alignment horizontal="center" vertical="center" wrapText="1"/>
    </xf>
    <xf numFmtId="38" fontId="7" fillId="14" borderId="6" xfId="0" applyNumberFormat="1" applyFont="1" applyFill="1" applyBorder="1" applyAlignment="1">
      <alignment horizontal="center" vertical="center" wrapText="1"/>
    </xf>
    <xf numFmtId="38" fontId="7" fillId="14" borderId="7" xfId="0" applyNumberFormat="1" applyFont="1" applyFill="1" applyBorder="1" applyAlignment="1">
      <alignment horizontal="center" vertical="center" wrapText="1"/>
    </xf>
    <xf numFmtId="0" fontId="7" fillId="0" borderId="3" xfId="2" applyFont="1" applyBorder="1" applyAlignment="1">
      <alignment horizontal="center" vertical="center"/>
    </xf>
    <xf numFmtId="14" fontId="6" fillId="0" borderId="2" xfId="0" applyNumberFormat="1" applyFont="1" applyBorder="1" applyAlignment="1">
      <alignment horizontal="center" vertical="center" wrapText="1"/>
    </xf>
    <xf numFmtId="14" fontId="6" fillId="0" borderId="4" xfId="0" applyNumberFormat="1" applyFont="1" applyBorder="1" applyAlignment="1">
      <alignment horizontal="center" vertical="center" wrapText="1"/>
    </xf>
    <xf numFmtId="2" fontId="4" fillId="0" borderId="5" xfId="1" applyNumberFormat="1" applyFont="1" applyBorder="1" applyAlignment="1">
      <alignment horizontal="center" vertical="center" wrapText="1"/>
    </xf>
    <xf numFmtId="2" fontId="4" fillId="0" borderId="7" xfId="1" applyNumberFormat="1" applyFont="1" applyBorder="1" applyAlignment="1">
      <alignment horizontal="center" vertical="center" wrapText="1"/>
    </xf>
    <xf numFmtId="2" fontId="4" fillId="0" borderId="13" xfId="1" applyNumberFormat="1" applyFont="1" applyBorder="1" applyAlignment="1">
      <alignment horizontal="center" vertical="center" wrapText="1"/>
    </xf>
    <xf numFmtId="2" fontId="4" fillId="0" borderId="14" xfId="1" applyNumberFormat="1" applyFont="1" applyBorder="1" applyAlignment="1">
      <alignment horizontal="center" vertical="center" wrapText="1"/>
    </xf>
    <xf numFmtId="2" fontId="4" fillId="0" borderId="8" xfId="1" applyNumberFormat="1" applyFont="1" applyBorder="1" applyAlignment="1">
      <alignment horizontal="center" vertical="center" wrapText="1"/>
    </xf>
    <xf numFmtId="2" fontId="4" fillId="0" borderId="10" xfId="1" applyNumberFormat="1" applyFont="1" applyBorder="1" applyAlignment="1">
      <alignment horizontal="center" vertical="center" wrapText="1"/>
    </xf>
    <xf numFmtId="1" fontId="4" fillId="0" borderId="11" xfId="0" applyNumberFormat="1" applyFont="1" applyBorder="1" applyAlignment="1">
      <alignment horizontal="center" vertical="center"/>
    </xf>
    <xf numFmtId="1" fontId="4" fillId="0" borderId="46" xfId="0" applyNumberFormat="1" applyFont="1" applyBorder="1" applyAlignment="1">
      <alignment horizontal="center" vertical="center"/>
    </xf>
    <xf numFmtId="1" fontId="4" fillId="0" borderId="12" xfId="0" applyNumberFormat="1" applyFont="1" applyBorder="1" applyAlignment="1">
      <alignment horizontal="center" vertical="center"/>
    </xf>
    <xf numFmtId="0" fontId="5" fillId="0" borderId="2" xfId="0" applyFont="1" applyBorder="1" applyAlignment="1">
      <alignment horizontal="center" vertical="center" wrapText="1"/>
    </xf>
    <xf numFmtId="0" fontId="5" fillId="0" borderId="4" xfId="0" applyFont="1" applyBorder="1" applyAlignment="1">
      <alignment horizontal="center"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38" fontId="4" fillId="6" borderId="1" xfId="0" applyNumberFormat="1" applyFont="1" applyFill="1" applyBorder="1" applyAlignment="1">
      <alignment horizontal="justify" vertical="center" wrapText="1"/>
    </xf>
    <xf numFmtId="49" fontId="4" fillId="0" borderId="2" xfId="0" applyNumberFormat="1" applyFont="1" applyBorder="1" applyAlignment="1">
      <alignment horizontal="left" vertical="center" wrapText="1"/>
    </xf>
    <xf numFmtId="49" fontId="4" fillId="0" borderId="4" xfId="0" applyNumberFormat="1" applyFont="1" applyBorder="1" applyAlignment="1">
      <alignment horizontal="left" vertical="center" wrapText="1"/>
    </xf>
    <xf numFmtId="38" fontId="7" fillId="3" borderId="1" xfId="0" applyNumberFormat="1" applyFont="1" applyFill="1" applyBorder="1" applyAlignment="1">
      <alignment horizontal="center" vertical="center" wrapText="1"/>
    </xf>
    <xf numFmtId="38" fontId="4" fillId="6" borderId="1" xfId="0" applyNumberFormat="1" applyFont="1" applyFill="1" applyBorder="1" applyAlignment="1">
      <alignment vertical="center" wrapText="1"/>
    </xf>
    <xf numFmtId="0" fontId="7" fillId="3" borderId="1" xfId="0" applyFont="1" applyFill="1" applyBorder="1" applyAlignment="1">
      <alignment horizontal="center" vertical="center" wrapText="1"/>
    </xf>
    <xf numFmtId="38" fontId="6" fillId="6" borderId="2" xfId="0" applyNumberFormat="1" applyFont="1" applyFill="1" applyBorder="1" applyAlignment="1">
      <alignment horizontal="center" vertical="center" wrapText="1"/>
    </xf>
    <xf numFmtId="38" fontId="6" fillId="6" borderId="3" xfId="0" applyNumberFormat="1" applyFont="1" applyFill="1" applyBorder="1" applyAlignment="1">
      <alignment horizontal="center" vertical="center" wrapText="1"/>
    </xf>
    <xf numFmtId="38" fontId="6" fillId="6" borderId="4" xfId="0" applyNumberFormat="1" applyFont="1" applyFill="1" applyBorder="1" applyAlignment="1">
      <alignment horizontal="center" vertical="center" wrapText="1"/>
    </xf>
    <xf numFmtId="38" fontId="7" fillId="3" borderId="2" xfId="0" applyNumberFormat="1" applyFont="1" applyFill="1" applyBorder="1" applyAlignment="1">
      <alignment horizontal="center" vertical="center" wrapText="1"/>
    </xf>
    <xf numFmtId="38" fontId="7" fillId="3" borderId="4" xfId="0" applyNumberFormat="1" applyFont="1" applyFill="1" applyBorder="1" applyAlignment="1">
      <alignment horizontal="center" vertical="center" wrapText="1"/>
    </xf>
    <xf numFmtId="38" fontId="7" fillId="3" borderId="3" xfId="0" applyNumberFormat="1" applyFont="1" applyFill="1" applyBorder="1" applyAlignment="1">
      <alignment horizontal="center" vertical="center" wrapText="1"/>
    </xf>
    <xf numFmtId="2" fontId="4" fillId="0" borderId="2" xfId="1" applyNumberFormat="1" applyFont="1" applyBorder="1" applyAlignment="1">
      <alignment horizontal="center" vertical="center" wrapText="1"/>
    </xf>
    <xf numFmtId="2" fontId="4" fillId="0" borderId="4" xfId="1" applyNumberFormat="1" applyFont="1" applyBorder="1" applyAlignment="1">
      <alignment horizontal="center"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0" fontId="7" fillId="8" borderId="8" xfId="2" applyFont="1" applyFill="1" applyBorder="1" applyAlignment="1">
      <alignment horizontal="left" vertical="center"/>
    </xf>
    <xf numFmtId="0" fontId="7" fillId="8" borderId="9" xfId="2" applyFont="1" applyFill="1" applyBorder="1" applyAlignment="1">
      <alignment horizontal="left" vertical="center"/>
    </xf>
    <xf numFmtId="0" fontId="7" fillId="8" borderId="10" xfId="2" applyFont="1" applyFill="1" applyBorder="1" applyAlignment="1">
      <alignment horizontal="left" vertical="center"/>
    </xf>
    <xf numFmtId="0" fontId="6" fillId="0" borderId="1" xfId="0" applyFont="1" applyFill="1" applyBorder="1" applyAlignment="1">
      <alignment horizontal="center" vertical="center" wrapText="1"/>
    </xf>
    <xf numFmtId="49" fontId="6" fillId="6" borderId="2" xfId="0" applyNumberFormat="1" applyFont="1" applyFill="1" applyBorder="1" applyAlignment="1">
      <alignment horizontal="center" vertical="center" wrapText="1"/>
    </xf>
    <xf numFmtId="49" fontId="6" fillId="6" borderId="4" xfId="0" applyNumberFormat="1" applyFont="1" applyFill="1" applyBorder="1" applyAlignment="1">
      <alignment horizontal="center" vertical="center" wrapText="1"/>
    </xf>
    <xf numFmtId="14" fontId="6" fillId="6" borderId="2" xfId="0" applyNumberFormat="1" applyFont="1" applyFill="1" applyBorder="1" applyAlignment="1">
      <alignment horizontal="center" vertical="center" wrapText="1"/>
    </xf>
    <xf numFmtId="14" fontId="6" fillId="6" borderId="4" xfId="0" applyNumberFormat="1" applyFont="1" applyFill="1" applyBorder="1" applyAlignment="1">
      <alignment horizontal="center" vertical="center" wrapText="1"/>
    </xf>
    <xf numFmtId="0" fontId="7" fillId="3" borderId="5" xfId="0" applyFont="1" applyFill="1" applyBorder="1" applyAlignment="1">
      <alignment horizontal="center" vertical="center" wrapText="1"/>
    </xf>
    <xf numFmtId="0" fontId="7" fillId="3" borderId="7" xfId="0" applyFont="1" applyFill="1" applyBorder="1" applyAlignment="1">
      <alignment horizontal="center" vertical="center" wrapText="1"/>
    </xf>
    <xf numFmtId="0" fontId="7" fillId="7" borderId="2" xfId="0" applyFont="1" applyFill="1" applyBorder="1" applyAlignment="1">
      <alignment horizontal="left" vertical="center" wrapText="1"/>
    </xf>
    <xf numFmtId="0" fontId="7" fillId="7" borderId="3" xfId="0" applyFont="1" applyFill="1" applyBorder="1" applyAlignment="1">
      <alignment horizontal="left" vertical="center" wrapText="1"/>
    </xf>
    <xf numFmtId="0" fontId="7" fillId="7" borderId="4" xfId="0" applyFont="1" applyFill="1" applyBorder="1" applyAlignment="1">
      <alignment horizontal="left" vertical="center" wrapText="1"/>
    </xf>
    <xf numFmtId="0" fontId="5" fillId="0" borderId="2" xfId="0" applyFont="1" applyBorder="1" applyAlignment="1">
      <alignment horizontal="center" wrapText="1"/>
    </xf>
    <xf numFmtId="0" fontId="5" fillId="0" borderId="3" xfId="0" applyFont="1" applyBorder="1" applyAlignment="1">
      <alignment horizontal="center" wrapText="1"/>
    </xf>
    <xf numFmtId="0" fontId="5" fillId="0" borderId="4" xfId="0" applyFont="1" applyBorder="1" applyAlignment="1">
      <alignment horizont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7" fillId="0" borderId="5" xfId="2" applyFont="1" applyBorder="1" applyAlignment="1">
      <alignment horizontal="center" vertical="center" wrapText="1"/>
    </xf>
    <xf numFmtId="0" fontId="7" fillId="0" borderId="6"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9" xfId="2" applyFont="1" applyBorder="1" applyAlignment="1">
      <alignment horizontal="center" vertical="center" wrapText="1"/>
    </xf>
    <xf numFmtId="0" fontId="7" fillId="0" borderId="10" xfId="2" applyFont="1" applyBorder="1" applyAlignment="1">
      <alignment horizontal="center" vertical="center" wrapText="1"/>
    </xf>
    <xf numFmtId="9" fontId="7" fillId="0" borderId="3" xfId="1" applyNumberFormat="1" applyFont="1" applyBorder="1" applyAlignment="1">
      <alignment horizontal="center" vertical="center" wrapText="1"/>
    </xf>
    <xf numFmtId="0" fontId="7" fillId="11" borderId="2" xfId="0" applyFont="1" applyFill="1" applyBorder="1" applyAlignment="1">
      <alignment horizontal="center" vertical="center" wrapText="1"/>
    </xf>
    <xf numFmtId="0" fontId="7" fillId="11" borderId="3" xfId="0" applyFont="1" applyFill="1" applyBorder="1" applyAlignment="1">
      <alignment horizontal="center" vertical="center" wrapText="1"/>
    </xf>
    <xf numFmtId="0" fontId="7" fillId="11" borderId="4" xfId="0" applyFont="1" applyFill="1" applyBorder="1" applyAlignment="1">
      <alignment horizontal="center" vertical="center" wrapText="1"/>
    </xf>
    <xf numFmtId="0" fontId="7" fillId="4" borderId="1" xfId="0" applyFont="1" applyFill="1" applyBorder="1" applyAlignment="1">
      <alignment horizontal="center" vertical="center" wrapText="1"/>
    </xf>
    <xf numFmtId="0" fontId="6" fillId="0" borderId="6"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7" fillId="0" borderId="1" xfId="0" applyFont="1" applyBorder="1" applyAlignment="1">
      <alignment horizontal="center" vertical="center"/>
    </xf>
    <xf numFmtId="9" fontId="7" fillId="0" borderId="1" xfId="0"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2" fontId="6" fillId="22" borderId="2" xfId="1" applyNumberFormat="1" applyFont="1" applyFill="1" applyBorder="1" applyAlignment="1">
      <alignment horizontal="center" vertical="center" wrapText="1"/>
    </xf>
    <xf numFmtId="2" fontId="6" fillId="22" borderId="3" xfId="1" applyNumberFormat="1" applyFont="1" applyFill="1" applyBorder="1" applyAlignment="1">
      <alignment horizontal="center" vertical="center" wrapText="1"/>
    </xf>
    <xf numFmtId="2" fontId="6" fillId="22" borderId="4" xfId="1" applyNumberFormat="1" applyFont="1" applyFill="1" applyBorder="1" applyAlignment="1">
      <alignment horizontal="center" vertical="center" wrapText="1"/>
    </xf>
    <xf numFmtId="0" fontId="6" fillId="6" borderId="1" xfId="0" applyFont="1" applyFill="1" applyBorder="1" applyAlignment="1">
      <alignment horizontal="left" vertical="center" wrapText="1"/>
    </xf>
    <xf numFmtId="10" fontId="6" fillId="0" borderId="2" xfId="1" applyNumberFormat="1" applyFont="1" applyBorder="1" applyAlignment="1">
      <alignment horizontal="center" vertical="center" wrapText="1"/>
    </xf>
    <xf numFmtId="10" fontId="6" fillId="0" borderId="4" xfId="1" applyNumberFormat="1" applyFont="1" applyBorder="1" applyAlignment="1">
      <alignment horizontal="center" vertical="center" wrapText="1"/>
    </xf>
    <xf numFmtId="0" fontId="12" fillId="12" borderId="5"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5" fontId="6" fillId="0" borderId="2" xfId="0" applyNumberFormat="1" applyFont="1" applyBorder="1" applyAlignment="1">
      <alignment horizontal="center" vertical="center" wrapText="1"/>
    </xf>
    <xf numFmtId="15" fontId="6" fillId="0" borderId="4" xfId="0"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9" fontId="5" fillId="0" borderId="1" xfId="1" applyFont="1" applyBorder="1" applyAlignment="1">
      <alignment horizontal="center" vertical="center" wrapText="1"/>
    </xf>
    <xf numFmtId="0" fontId="13"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9" fontId="6"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9" fontId="7" fillId="0" borderId="1" xfId="1" applyFont="1" applyBorder="1" applyAlignment="1">
      <alignment horizontal="center" vertical="center" wrapText="1"/>
    </xf>
    <xf numFmtId="9" fontId="6" fillId="0" borderId="2" xfId="1" applyNumberFormat="1" applyFont="1" applyBorder="1" applyAlignment="1">
      <alignment horizontal="center" vertical="center" wrapText="1"/>
    </xf>
    <xf numFmtId="9" fontId="6" fillId="0" borderId="3" xfId="1" applyNumberFormat="1" applyFont="1" applyBorder="1" applyAlignment="1">
      <alignment horizontal="center" vertical="center" wrapText="1"/>
    </xf>
    <xf numFmtId="9" fontId="6" fillId="0" borderId="4" xfId="1" applyNumberFormat="1" applyFont="1" applyBorder="1" applyAlignment="1">
      <alignment horizontal="center" vertical="center" wrapText="1"/>
    </xf>
    <xf numFmtId="0" fontId="7" fillId="10" borderId="2" xfId="0" applyFont="1" applyFill="1" applyBorder="1" applyAlignment="1">
      <alignment horizontal="center" vertical="center" wrapText="1"/>
    </xf>
    <xf numFmtId="0" fontId="7" fillId="10" borderId="3" xfId="0" applyFont="1" applyFill="1" applyBorder="1" applyAlignment="1">
      <alignment horizontal="center" vertical="center" wrapText="1"/>
    </xf>
    <xf numFmtId="0" fontId="7" fillId="10" borderId="4" xfId="0" applyFont="1" applyFill="1" applyBorder="1" applyAlignment="1">
      <alignment horizontal="center" vertical="center" wrapText="1"/>
    </xf>
    <xf numFmtId="0" fontId="2" fillId="12" borderId="3" xfId="0" applyFont="1" applyFill="1" applyBorder="1" applyAlignment="1">
      <alignment horizontal="left" vertical="center" wrapText="1"/>
    </xf>
    <xf numFmtId="0" fontId="5" fillId="12" borderId="3" xfId="0" applyFont="1" applyFill="1" applyBorder="1" applyAlignment="1">
      <alignment horizontal="left" vertical="center" wrapText="1"/>
    </xf>
    <xf numFmtId="0" fontId="5" fillId="12" borderId="4" xfId="0" applyFont="1" applyFill="1" applyBorder="1" applyAlignment="1">
      <alignment horizontal="left" vertical="center" wrapText="1"/>
    </xf>
    <xf numFmtId="49" fontId="6" fillId="0" borderId="2" xfId="0" applyNumberFormat="1" applyFont="1" applyBorder="1" applyAlignment="1">
      <alignment vertical="center" wrapText="1"/>
    </xf>
    <xf numFmtId="49" fontId="8" fillId="0" borderId="3" xfId="0" applyNumberFormat="1" applyFont="1" applyBorder="1" applyAlignment="1">
      <alignment vertical="center" wrapText="1"/>
    </xf>
    <xf numFmtId="49" fontId="8" fillId="0" borderId="4" xfId="0" applyNumberFormat="1" applyFont="1" applyBorder="1" applyAlignment="1">
      <alignment vertical="center" wrapText="1"/>
    </xf>
    <xf numFmtId="0" fontId="4" fillId="0" borderId="1" xfId="0" applyFont="1" applyBorder="1" applyAlignment="1">
      <alignment horizontal="center" vertical="center" wrapText="1"/>
    </xf>
    <xf numFmtId="0" fontId="41" fillId="0" borderId="5"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14" xfId="0" applyFont="1" applyBorder="1" applyAlignment="1">
      <alignment horizontal="center" vertical="center" wrapText="1"/>
    </xf>
    <xf numFmtId="0" fontId="41" fillId="0" borderId="8" xfId="0" applyFont="1" applyBorder="1" applyAlignment="1">
      <alignment horizontal="center" vertical="center" wrapText="1"/>
    </xf>
    <xf numFmtId="0" fontId="41" fillId="0" borderId="10"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49" fontId="6" fillId="0" borderId="1" xfId="0" applyNumberFormat="1" applyFont="1" applyBorder="1" applyAlignment="1">
      <alignment horizontal="left" vertical="center" wrapText="1"/>
    </xf>
    <xf numFmtId="0" fontId="7" fillId="19" borderId="2" xfId="0" applyFont="1" applyFill="1" applyBorder="1" applyAlignment="1">
      <alignment horizontal="left" vertical="center" wrapText="1"/>
    </xf>
    <xf numFmtId="0" fontId="7" fillId="19" borderId="3" xfId="0" applyFont="1" applyFill="1" applyBorder="1" applyAlignment="1">
      <alignment horizontal="left" vertical="center" wrapText="1"/>
    </xf>
    <xf numFmtId="0" fontId="7" fillId="19" borderId="4" xfId="0" applyFont="1" applyFill="1" applyBorder="1" applyAlignment="1">
      <alignment horizontal="left" vertical="center" wrapText="1"/>
    </xf>
    <xf numFmtId="0" fontId="7" fillId="3" borderId="2"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0" fontId="4" fillId="6" borderId="1" xfId="0" applyFont="1" applyFill="1" applyBorder="1" applyAlignment="1">
      <alignment horizontal="center" vertical="center" wrapText="1"/>
    </xf>
    <xf numFmtId="49" fontId="6" fillId="0" borderId="2" xfId="0" applyNumberFormat="1" applyFont="1" applyBorder="1" applyAlignment="1">
      <alignment horizontal="left" vertical="center" wrapText="1"/>
    </xf>
    <xf numFmtId="49" fontId="6" fillId="0" borderId="3" xfId="0" applyNumberFormat="1" applyFont="1" applyBorder="1" applyAlignment="1">
      <alignment horizontal="left" vertical="center" wrapText="1"/>
    </xf>
    <xf numFmtId="49" fontId="6" fillId="0" borderId="4" xfId="0" applyNumberFormat="1" applyFont="1" applyBorder="1" applyAlignment="1">
      <alignment horizontal="left"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7" fillId="7" borderId="3" xfId="0" applyFont="1" applyFill="1" applyBorder="1" applyAlignment="1">
      <alignment horizontal="center" vertical="center" wrapText="1"/>
    </xf>
    <xf numFmtId="0" fontId="7" fillId="7" borderId="4" xfId="0" applyFont="1" applyFill="1" applyBorder="1" applyAlignment="1">
      <alignment horizontal="center" vertical="center" wrapText="1"/>
    </xf>
    <xf numFmtId="0" fontId="7" fillId="7" borderId="2" xfId="0" applyFont="1" applyFill="1" applyBorder="1" applyAlignment="1">
      <alignment horizontal="center" vertical="center" wrapText="1"/>
    </xf>
    <xf numFmtId="0" fontId="7" fillId="13" borderId="2" xfId="0" applyFont="1" applyFill="1" applyBorder="1" applyAlignment="1">
      <alignment horizontal="center" vertical="center" wrapText="1"/>
    </xf>
    <xf numFmtId="0" fontId="7" fillId="13" borderId="3" xfId="0" applyFont="1" applyFill="1" applyBorder="1" applyAlignment="1">
      <alignment horizontal="center" vertical="center" wrapText="1"/>
    </xf>
    <xf numFmtId="0" fontId="7" fillId="13" borderId="4" xfId="0"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49" fontId="6" fillId="0" borderId="4" xfId="0" applyNumberFormat="1" applyFont="1" applyFill="1" applyBorder="1" applyAlignment="1">
      <alignment horizontal="center" vertical="center" wrapText="1"/>
    </xf>
    <xf numFmtId="49" fontId="8" fillId="0" borderId="1" xfId="0" applyNumberFormat="1" applyFont="1" applyBorder="1" applyAlignment="1">
      <alignment horizontal="left" vertical="center" wrapText="1"/>
    </xf>
    <xf numFmtId="49" fontId="13" fillId="0" borderId="1" xfId="0" applyNumberFormat="1" applyFont="1" applyBorder="1" applyAlignment="1">
      <alignment horizontal="left" vertical="center" wrapText="1"/>
    </xf>
    <xf numFmtId="0" fontId="5" fillId="0" borderId="1" xfId="0" applyFont="1" applyFill="1" applyBorder="1" applyAlignment="1">
      <alignment horizontal="left" vertical="center" wrapText="1"/>
    </xf>
    <xf numFmtId="0" fontId="7" fillId="3" borderId="6" xfId="0" applyFont="1" applyFill="1" applyBorder="1" applyAlignment="1">
      <alignment horizontal="center"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7" fillId="3" borderId="2" xfId="0" applyFont="1" applyFill="1" applyBorder="1" applyAlignment="1">
      <alignment horizontal="left" vertical="center" wrapText="1"/>
    </xf>
    <xf numFmtId="0" fontId="7" fillId="3" borderId="3" xfId="0" applyFont="1" applyFill="1" applyBorder="1" applyAlignment="1">
      <alignment horizontal="left" vertical="center" wrapText="1"/>
    </xf>
    <xf numFmtId="0" fontId="7" fillId="3" borderId="4" xfId="0" applyFont="1" applyFill="1" applyBorder="1" applyAlignment="1">
      <alignment horizontal="left" vertical="center" wrapText="1"/>
    </xf>
    <xf numFmtId="0" fontId="6" fillId="0" borderId="1" xfId="0" applyFont="1" applyFill="1" applyBorder="1" applyAlignment="1">
      <alignment horizontal="left" vertical="center" wrapText="1"/>
    </xf>
    <xf numFmtId="0" fontId="6" fillId="0" borderId="0" xfId="0" applyFont="1" applyBorder="1" applyAlignment="1">
      <alignment horizontal="center" vertical="center" wrapText="1"/>
    </xf>
    <xf numFmtId="0" fontId="41" fillId="0" borderId="2" xfId="0" applyFont="1" applyBorder="1" applyAlignment="1">
      <alignment horizontal="center" vertical="center" wrapText="1"/>
    </xf>
    <xf numFmtId="0" fontId="41" fillId="0" borderId="3" xfId="0" applyFont="1" applyBorder="1" applyAlignment="1">
      <alignment horizontal="center" vertical="center" wrapText="1"/>
    </xf>
    <xf numFmtId="0" fontId="41" fillId="0" borderId="4" xfId="0" applyFont="1" applyBorder="1" applyAlignment="1">
      <alignment horizontal="center" vertical="center" wrapText="1"/>
    </xf>
    <xf numFmtId="0" fontId="2" fillId="12" borderId="2" xfId="0" applyFont="1" applyFill="1" applyBorder="1" applyAlignment="1">
      <alignment horizontal="left" vertical="center" wrapText="1"/>
    </xf>
    <xf numFmtId="0" fontId="2" fillId="12" borderId="4" xfId="0" applyFont="1" applyFill="1" applyBorder="1" applyAlignment="1">
      <alignment horizontal="left" vertical="center" wrapText="1"/>
    </xf>
    <xf numFmtId="9" fontId="7" fillId="0" borderId="6" xfId="1" applyFont="1" applyBorder="1" applyAlignment="1">
      <alignment horizontal="center" vertical="center" wrapText="1"/>
    </xf>
    <xf numFmtId="9" fontId="7" fillId="0" borderId="7" xfId="1" applyFont="1" applyBorder="1" applyAlignment="1">
      <alignment horizontal="center" vertical="center" wrapText="1"/>
    </xf>
    <xf numFmtId="9" fontId="7" fillId="0" borderId="9" xfId="1" applyFont="1" applyBorder="1" applyAlignment="1">
      <alignment horizontal="center" vertical="center" wrapText="1"/>
    </xf>
    <xf numFmtId="9" fontId="7" fillId="0" borderId="10" xfId="1" applyFont="1" applyBorder="1" applyAlignment="1">
      <alignment horizontal="center" vertical="center" wrapText="1"/>
    </xf>
    <xf numFmtId="0" fontId="41" fillId="0" borderId="6" xfId="0" applyFont="1" applyBorder="1" applyAlignment="1">
      <alignment horizontal="center" vertical="center" wrapText="1"/>
    </xf>
    <xf numFmtId="0" fontId="7" fillId="6" borderId="1" xfId="0" applyFont="1" applyFill="1" applyBorder="1" applyAlignment="1">
      <alignment horizontal="center" vertical="center" wrapText="1"/>
    </xf>
    <xf numFmtId="0" fontId="6" fillId="6" borderId="2" xfId="0" applyFont="1" applyFill="1" applyBorder="1" applyAlignment="1">
      <alignment horizontal="left" vertical="center" wrapText="1"/>
    </xf>
    <xf numFmtId="0" fontId="6" fillId="6" borderId="3" xfId="0" applyFont="1" applyFill="1" applyBorder="1" applyAlignment="1">
      <alignment horizontal="left" vertical="center" wrapText="1"/>
    </xf>
    <xf numFmtId="0" fontId="6" fillId="6" borderId="4" xfId="0" applyFont="1" applyFill="1" applyBorder="1" applyAlignment="1">
      <alignment horizontal="left" vertical="center" wrapText="1"/>
    </xf>
    <xf numFmtId="0" fontId="20" fillId="0" borderId="5" xfId="0" applyFont="1" applyBorder="1" applyAlignment="1">
      <alignment horizontal="center" vertical="center" wrapText="1"/>
    </xf>
    <xf numFmtId="0" fontId="20" fillId="0" borderId="6" xfId="0" applyFont="1" applyBorder="1" applyAlignment="1">
      <alignment horizontal="center" vertical="center" wrapText="1"/>
    </xf>
    <xf numFmtId="0" fontId="20" fillId="0" borderId="7" xfId="0" applyFont="1" applyBorder="1" applyAlignment="1">
      <alignment horizontal="center" vertical="center" wrapText="1"/>
    </xf>
    <xf numFmtId="0" fontId="20" fillId="0" borderId="8"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7" xfId="0" applyFont="1" applyBorder="1" applyAlignment="1">
      <alignment horizontal="left" vertical="center" wrapText="1"/>
    </xf>
    <xf numFmtId="0" fontId="6" fillId="6" borderId="3"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25" fillId="0" borderId="0" xfId="0" applyFont="1" applyAlignment="1">
      <alignment horizontal="left" vertical="top" wrapText="1"/>
    </xf>
    <xf numFmtId="0" fontId="13" fillId="6" borderId="2" xfId="0" applyFont="1" applyFill="1" applyBorder="1" applyAlignment="1">
      <alignment horizontal="center" vertical="center" wrapText="1"/>
    </xf>
    <xf numFmtId="0" fontId="13" fillId="6" borderId="3"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4" fillId="6" borderId="13" xfId="0" applyFont="1" applyFill="1" applyBorder="1" applyAlignment="1">
      <alignment horizontal="center" vertical="center" wrapText="1"/>
    </xf>
    <xf numFmtId="0" fontId="4" fillId="6" borderId="0" xfId="0" applyFont="1" applyFill="1" applyAlignment="1">
      <alignment horizontal="center" vertical="center" wrapText="1"/>
    </xf>
    <xf numFmtId="38" fontId="7" fillId="3" borderId="8" xfId="0" applyNumberFormat="1" applyFont="1" applyFill="1" applyBorder="1" applyAlignment="1">
      <alignment horizontal="center" vertical="center" wrapText="1"/>
    </xf>
    <xf numFmtId="38" fontId="7" fillId="3" borderId="9" xfId="0" applyNumberFormat="1" applyFont="1" applyFill="1" applyBorder="1" applyAlignment="1">
      <alignment horizontal="center" vertical="center" wrapText="1"/>
    </xf>
    <xf numFmtId="38" fontId="7" fillId="3" borderId="10"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xf>
    <xf numFmtId="38" fontId="7" fillId="3" borderId="6" xfId="0" applyNumberFormat="1" applyFont="1" applyFill="1" applyBorder="1" applyAlignment="1">
      <alignment horizontal="center" vertical="center"/>
    </xf>
    <xf numFmtId="38" fontId="7" fillId="3" borderId="7" xfId="0" applyNumberFormat="1" applyFont="1" applyFill="1" applyBorder="1" applyAlignment="1">
      <alignment horizontal="center" vertical="center"/>
    </xf>
    <xf numFmtId="38" fontId="7" fillId="3" borderId="8" xfId="0" applyNumberFormat="1" applyFont="1" applyFill="1" applyBorder="1" applyAlignment="1">
      <alignment horizontal="center" vertical="center"/>
    </xf>
    <xf numFmtId="38" fontId="7" fillId="3" borderId="9" xfId="0" applyNumberFormat="1" applyFont="1" applyFill="1" applyBorder="1" applyAlignment="1">
      <alignment horizontal="center" vertical="center"/>
    </xf>
    <xf numFmtId="38" fontId="7" fillId="3" borderId="10" xfId="0" applyNumberFormat="1" applyFont="1" applyFill="1" applyBorder="1" applyAlignment="1">
      <alignment horizontal="center" vertical="center"/>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5" fillId="0" borderId="8"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13" xfId="0" applyFont="1" applyBorder="1" applyAlignment="1">
      <alignment horizontal="center" vertical="center" wrapText="1"/>
    </xf>
    <xf numFmtId="0" fontId="33" fillId="0" borderId="0" xfId="0" applyFont="1" applyAlignment="1">
      <alignment horizontal="center" vertical="center" wrapText="1"/>
    </xf>
    <xf numFmtId="0" fontId="33" fillId="0" borderId="14" xfId="0" applyFont="1" applyBorder="1" applyAlignment="1">
      <alignment horizontal="center" vertical="center" wrapText="1"/>
    </xf>
    <xf numFmtId="0" fontId="6" fillId="4" borderId="2" xfId="0" applyFont="1" applyFill="1" applyBorder="1" applyAlignment="1">
      <alignment horizontal="center" vertical="center" wrapText="1"/>
    </xf>
    <xf numFmtId="0" fontId="6" fillId="4"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3" fillId="0" borderId="0" xfId="0" applyFont="1" applyAlignment="1">
      <alignment horizontal="center" wrapText="1"/>
    </xf>
    <xf numFmtId="0" fontId="6" fillId="4" borderId="5" xfId="0" applyFont="1" applyFill="1" applyBorder="1" applyAlignment="1">
      <alignment horizontal="center" vertical="center" wrapText="1"/>
    </xf>
    <xf numFmtId="0" fontId="6" fillId="4" borderId="6"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13" xfId="0" applyFont="1" applyFill="1" applyBorder="1" applyAlignment="1">
      <alignment horizontal="center" vertical="center" wrapText="1"/>
    </xf>
    <xf numFmtId="0" fontId="6" fillId="4" borderId="0" xfId="0" applyFont="1" applyFill="1" applyAlignment="1">
      <alignment horizontal="center" vertical="center" wrapText="1"/>
    </xf>
    <xf numFmtId="0" fontId="6" fillId="4" borderId="14" xfId="0" applyFont="1" applyFill="1" applyBorder="1" applyAlignment="1">
      <alignment horizontal="center"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0" fontId="5" fillId="0" borderId="13" xfId="0" applyFont="1" applyBorder="1" applyAlignment="1">
      <alignment horizontal="center" vertical="center" wrapText="1"/>
    </xf>
    <xf numFmtId="0" fontId="5" fillId="0" borderId="0" xfId="0" applyFont="1" applyAlignment="1">
      <alignment horizontal="center" vertical="center" wrapText="1"/>
    </xf>
    <xf numFmtId="0" fontId="5" fillId="0" borderId="14" xfId="0" applyFont="1" applyBorder="1" applyAlignment="1">
      <alignment horizontal="center" vertical="center" wrapText="1"/>
    </xf>
    <xf numFmtId="0" fontId="8" fillId="0" borderId="2"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4" borderId="1" xfId="0" applyFont="1" applyFill="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7" fillId="2" borderId="1" xfId="0" applyFont="1" applyFill="1" applyBorder="1" applyAlignment="1">
      <alignment horizontal="center" vertical="center" wrapText="1"/>
    </xf>
    <xf numFmtId="0" fontId="7" fillId="2" borderId="1" xfId="0" applyFont="1" applyFill="1" applyBorder="1" applyAlignment="1">
      <alignment horizontal="left" vertical="center" wrapText="1"/>
    </xf>
    <xf numFmtId="166" fontId="4" fillId="0" borderId="1" xfId="0" applyNumberFormat="1" applyFont="1" applyBorder="1" applyAlignment="1">
      <alignment horizontal="center" vertical="center" wrapText="1"/>
    </xf>
    <xf numFmtId="40" fontId="7" fillId="5" borderId="2" xfId="0" applyNumberFormat="1" applyFont="1" applyFill="1" applyBorder="1" applyAlignment="1">
      <alignment horizontal="center" vertical="center"/>
    </xf>
    <xf numFmtId="40" fontId="7" fillId="5" borderId="3" xfId="0" applyNumberFormat="1" applyFont="1" applyFill="1" applyBorder="1" applyAlignment="1">
      <alignment horizontal="center" vertical="center"/>
    </xf>
    <xf numFmtId="40" fontId="7" fillId="5" borderId="4" xfId="0" applyNumberFormat="1" applyFont="1" applyFill="1" applyBorder="1" applyAlignment="1">
      <alignment horizontal="center" vertical="center"/>
    </xf>
    <xf numFmtId="0" fontId="8" fillId="0" borderId="1" xfId="0" applyFont="1" applyBorder="1" applyAlignment="1">
      <alignment horizontal="center" vertical="center" wrapText="1"/>
    </xf>
    <xf numFmtId="0" fontId="34" fillId="0" borderId="1" xfId="0" applyFont="1" applyBorder="1" applyAlignment="1">
      <alignment horizontal="center" vertical="center" wrapText="1"/>
    </xf>
    <xf numFmtId="0" fontId="6" fillId="6" borderId="1" xfId="0" applyFont="1" applyFill="1" applyBorder="1" applyAlignment="1">
      <alignment horizontal="center" vertical="center" wrapText="1"/>
    </xf>
    <xf numFmtId="38" fontId="4" fillId="0" borderId="11" xfId="0" applyNumberFormat="1" applyFont="1" applyFill="1" applyBorder="1" applyAlignment="1">
      <alignment horizontal="left" vertical="center" wrapText="1"/>
    </xf>
    <xf numFmtId="49" fontId="4" fillId="0" borderId="1" xfId="0" applyNumberFormat="1" applyFont="1" applyFill="1" applyBorder="1" applyAlignment="1">
      <alignment horizontal="left" vertical="center" wrapText="1"/>
    </xf>
    <xf numFmtId="0" fontId="6" fillId="0" borderId="1" xfId="0" applyNumberFormat="1" applyFont="1" applyFill="1" applyBorder="1" applyAlignment="1">
      <alignment horizontal="center" vertical="center"/>
    </xf>
    <xf numFmtId="0" fontId="6" fillId="0" borderId="11" xfId="0" applyNumberFormat="1" applyFont="1" applyFill="1" applyBorder="1" applyAlignment="1">
      <alignment horizontal="center" vertical="center"/>
    </xf>
    <xf numFmtId="9" fontId="6" fillId="0" borderId="11" xfId="0" applyNumberFormat="1" applyFont="1" applyFill="1" applyBorder="1" applyAlignment="1">
      <alignment horizontal="center" vertical="center" wrapText="1"/>
    </xf>
    <xf numFmtId="14"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vertical="center" wrapText="1"/>
    </xf>
    <xf numFmtId="38" fontId="6" fillId="0" borderId="8" xfId="0" applyNumberFormat="1" applyFont="1" applyBorder="1" applyAlignment="1">
      <alignment horizontal="center" vertical="center" wrapText="1"/>
    </xf>
    <xf numFmtId="38" fontId="6" fillId="0" borderId="9" xfId="0" applyNumberFormat="1" applyFont="1" applyBorder="1" applyAlignment="1">
      <alignment horizontal="center" vertical="center" wrapText="1"/>
    </xf>
    <xf numFmtId="38" fontId="6" fillId="0" borderId="10" xfId="0" applyNumberFormat="1" applyFont="1" applyBorder="1" applyAlignment="1">
      <alignment horizontal="center" vertical="center" wrapText="1"/>
    </xf>
    <xf numFmtId="38" fontId="7" fillId="0" borderId="1" xfId="0" applyNumberFormat="1" applyFont="1" applyFill="1" applyBorder="1" applyAlignment="1">
      <alignment horizontal="center" vertical="center" wrapText="1"/>
    </xf>
    <xf numFmtId="0" fontId="5" fillId="0" borderId="3" xfId="0" applyFont="1" applyBorder="1" applyAlignment="1">
      <alignment horizontal="center" vertical="center" wrapText="1"/>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12" fillId="12" borderId="11" xfId="0" applyFont="1" applyFill="1" applyBorder="1" applyAlignment="1">
      <alignment horizontal="center" vertical="center" textRotation="90" wrapText="1"/>
    </xf>
    <xf numFmtId="0" fontId="12" fillId="12" borderId="46" xfId="0" applyFont="1" applyFill="1" applyBorder="1" applyAlignment="1">
      <alignment horizontal="center" vertical="center" textRotation="90" wrapText="1"/>
    </xf>
    <xf numFmtId="0" fontId="6" fillId="0" borderId="26" xfId="0" applyFont="1" applyBorder="1" applyAlignment="1">
      <alignment horizontal="left" vertical="center" wrapText="1"/>
    </xf>
    <xf numFmtId="0" fontId="6" fillId="0" borderId="1" xfId="2" applyFont="1" applyBorder="1" applyAlignment="1">
      <alignment horizontal="center" vertical="center" wrapText="1"/>
    </xf>
    <xf numFmtId="167" fontId="6" fillId="0" borderId="2" xfId="1" applyNumberFormat="1" applyFont="1" applyBorder="1" applyAlignment="1">
      <alignment horizontal="center" vertical="center" wrapText="1"/>
    </xf>
    <xf numFmtId="167" fontId="6" fillId="0" borderId="4" xfId="1" applyNumberFormat="1" applyFont="1" applyBorder="1" applyAlignment="1">
      <alignment horizontal="center" vertical="center" wrapText="1"/>
    </xf>
    <xf numFmtId="0" fontId="6" fillId="0" borderId="25" xfId="2" applyFont="1" applyBorder="1" applyAlignment="1">
      <alignment horizontal="left" vertical="center" wrapText="1"/>
    </xf>
    <xf numFmtId="0" fontId="12" fillId="0" borderId="2" xfId="0" applyFont="1" applyBorder="1" applyAlignment="1">
      <alignment horizontal="center" vertical="center" textRotation="90" wrapText="1"/>
    </xf>
    <xf numFmtId="0" fontId="12" fillId="0" borderId="3" xfId="0" applyFont="1" applyBorder="1" applyAlignment="1">
      <alignment horizontal="center" vertical="center" textRotation="90" wrapText="1"/>
    </xf>
    <xf numFmtId="0" fontId="12" fillId="0" borderId="4" xfId="0" applyFont="1" applyBorder="1" applyAlignment="1">
      <alignment horizontal="center" vertical="center" textRotation="90" wrapText="1"/>
    </xf>
    <xf numFmtId="0" fontId="6" fillId="0" borderId="1" xfId="2" applyFont="1" applyBorder="1" applyAlignment="1">
      <alignment horizontal="left" vertical="center" wrapText="1"/>
    </xf>
    <xf numFmtId="0" fontId="7" fillId="14" borderId="5" xfId="0" applyFont="1" applyFill="1" applyBorder="1" applyAlignment="1">
      <alignment horizontal="center" vertical="center" wrapText="1"/>
    </xf>
    <xf numFmtId="0" fontId="7" fillId="14" borderId="7" xfId="0"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0" fontId="7" fillId="8" borderId="8" xfId="0" applyFont="1" applyFill="1" applyBorder="1" applyAlignment="1">
      <alignment horizontal="left" vertical="center" wrapText="1"/>
    </xf>
    <xf numFmtId="0" fontId="7" fillId="8" borderId="9" xfId="0" applyFont="1" applyFill="1" applyBorder="1" applyAlignment="1">
      <alignment horizontal="left" vertical="center" wrapText="1"/>
    </xf>
    <xf numFmtId="0" fontId="7" fillId="8" borderId="10" xfId="0" applyFont="1" applyFill="1" applyBorder="1" applyAlignment="1">
      <alignment horizontal="left" vertical="center" wrapText="1"/>
    </xf>
    <xf numFmtId="38" fontId="4" fillId="6" borderId="1" xfId="0" applyNumberFormat="1" applyFont="1" applyFill="1" applyBorder="1" applyAlignment="1">
      <alignment horizontal="left" vertical="center" wrapText="1"/>
    </xf>
    <xf numFmtId="38" fontId="6" fillId="0" borderId="11" xfId="0" applyNumberFormat="1" applyFont="1" applyFill="1" applyBorder="1" applyAlignment="1">
      <alignment horizontal="left" vertical="center" wrapText="1"/>
    </xf>
    <xf numFmtId="1" fontId="5" fillId="0" borderId="2"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0" fontId="42" fillId="0" borderId="2" xfId="2" applyFont="1" applyBorder="1" applyAlignment="1">
      <alignment horizontal="left" vertical="center" wrapText="1"/>
    </xf>
    <xf numFmtId="10" fontId="6" fillId="22" borderId="2" xfId="1" applyNumberFormat="1" applyFont="1" applyFill="1" applyBorder="1" applyAlignment="1">
      <alignment horizontal="center" vertical="center" wrapText="1"/>
    </xf>
    <xf numFmtId="10" fontId="6" fillId="22" borderId="3" xfId="1" applyNumberFormat="1" applyFont="1" applyFill="1" applyBorder="1" applyAlignment="1">
      <alignment horizontal="center" vertical="center" wrapText="1"/>
    </xf>
    <xf numFmtId="10" fontId="6" fillId="22" borderId="4" xfId="1" applyNumberFormat="1" applyFont="1" applyFill="1" applyBorder="1" applyAlignment="1">
      <alignment horizontal="center" vertical="center" wrapText="1"/>
    </xf>
    <xf numFmtId="38" fontId="10" fillId="0" borderId="2" xfId="0" applyNumberFormat="1" applyFont="1" applyBorder="1" applyAlignment="1">
      <alignment horizontal="left" vertical="center" wrapText="1"/>
    </xf>
    <xf numFmtId="38" fontId="10" fillId="0" borderId="3" xfId="0" applyNumberFormat="1" applyFont="1" applyBorder="1" applyAlignment="1">
      <alignment horizontal="left" vertical="center" wrapText="1"/>
    </xf>
    <xf numFmtId="38" fontId="10" fillId="0" borderId="4" xfId="0" applyNumberFormat="1" applyFont="1" applyBorder="1" applyAlignment="1">
      <alignment horizontal="left" vertical="center" wrapText="1"/>
    </xf>
    <xf numFmtId="38" fontId="10" fillId="0" borderId="2" xfId="0" applyNumberFormat="1" applyFont="1" applyBorder="1" applyAlignment="1">
      <alignment vertical="center" wrapText="1"/>
    </xf>
    <xf numFmtId="38" fontId="10" fillId="0" borderId="3" xfId="0" applyNumberFormat="1" applyFont="1" applyBorder="1" applyAlignment="1">
      <alignment vertical="center" wrapText="1"/>
    </xf>
    <xf numFmtId="38" fontId="10" fillId="0" borderId="4" xfId="0" applyNumberFormat="1" applyFont="1" applyBorder="1" applyAlignment="1">
      <alignment vertical="center" wrapText="1"/>
    </xf>
    <xf numFmtId="0" fontId="2" fillId="12" borderId="2"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4" xfId="0" applyFont="1" applyFill="1" applyBorder="1" applyAlignment="1">
      <alignment horizontal="center" vertical="center" wrapText="1"/>
    </xf>
    <xf numFmtId="0" fontId="36" fillId="0" borderId="17" xfId="15" applyFont="1" applyBorder="1" applyAlignment="1">
      <alignment horizontal="center" vertical="center"/>
    </xf>
    <xf numFmtId="0" fontId="36" fillId="0" borderId="15" xfId="15" applyFont="1" applyBorder="1" applyAlignment="1">
      <alignment horizontal="center" vertical="center"/>
    </xf>
    <xf numFmtId="0" fontId="36" fillId="0" borderId="16" xfId="15" applyFont="1" applyBorder="1" applyAlignment="1">
      <alignment horizontal="center" vertical="center"/>
    </xf>
    <xf numFmtId="0" fontId="36" fillId="0" borderId="39" xfId="15" applyFont="1" applyBorder="1" applyAlignment="1">
      <alignment horizontal="center" vertical="center"/>
    </xf>
    <xf numFmtId="0" fontId="36" fillId="0" borderId="9" xfId="15" applyFont="1" applyBorder="1" applyAlignment="1">
      <alignment horizontal="center" vertical="center"/>
    </xf>
    <xf numFmtId="0" fontId="36" fillId="0" borderId="29" xfId="15" applyFont="1" applyBorder="1" applyAlignment="1">
      <alignment horizontal="center" vertical="center"/>
    </xf>
    <xf numFmtId="0" fontId="47" fillId="0" borderId="17" xfId="15" applyFont="1" applyBorder="1" applyAlignment="1">
      <alignment horizontal="center" vertical="center"/>
    </xf>
    <xf numFmtId="0" fontId="47" fillId="0" borderId="15" xfId="15" applyFont="1" applyBorder="1" applyAlignment="1">
      <alignment horizontal="center" vertical="center"/>
    </xf>
    <xf numFmtId="0" fontId="47" fillId="0" borderId="16" xfId="15" applyFont="1" applyBorder="1" applyAlignment="1">
      <alignment horizontal="center" vertical="center"/>
    </xf>
    <xf numFmtId="0" fontId="47" fillId="0" borderId="39" xfId="15" applyFont="1" applyBorder="1" applyAlignment="1">
      <alignment horizontal="center" vertical="center"/>
    </xf>
    <xf numFmtId="0" fontId="47" fillId="0" borderId="9" xfId="15" applyFont="1" applyBorder="1" applyAlignment="1">
      <alignment horizontal="center" vertical="center"/>
    </xf>
    <xf numFmtId="0" fontId="47" fillId="0" borderId="29" xfId="15" applyFont="1" applyBorder="1" applyAlignment="1">
      <alignment horizontal="center" vertical="center"/>
    </xf>
    <xf numFmtId="0" fontId="37" fillId="0" borderId="40" xfId="15" applyFont="1" applyBorder="1" applyAlignment="1">
      <alignment horizontal="center" vertical="center"/>
    </xf>
    <xf numFmtId="0" fontId="37" fillId="0" borderId="6" xfId="15" applyFont="1" applyBorder="1" applyAlignment="1">
      <alignment horizontal="center" vertical="center"/>
    </xf>
    <xf numFmtId="0" fontId="37" fillId="0" borderId="7"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10" xfId="15" applyFont="1" applyBorder="1" applyAlignment="1">
      <alignment horizontal="center" vertical="center"/>
    </xf>
    <xf numFmtId="0" fontId="37" fillId="0" borderId="58" xfId="15" applyFont="1" applyBorder="1" applyAlignment="1">
      <alignment horizontal="center" vertical="center"/>
    </xf>
    <xf numFmtId="0" fontId="37" fillId="0" borderId="1" xfId="15" applyFont="1" applyBorder="1" applyAlignment="1">
      <alignment horizontal="center" vertical="center"/>
    </xf>
    <xf numFmtId="0" fontId="36" fillId="0" borderId="1" xfId="15" applyFont="1" applyBorder="1" applyAlignment="1">
      <alignment horizontal="center" vertical="center" wrapText="1"/>
    </xf>
    <xf numFmtId="0" fontId="36" fillId="0" borderId="1" xfId="15" applyFont="1" applyBorder="1" applyAlignment="1">
      <alignment horizontal="center"/>
    </xf>
    <xf numFmtId="0" fontId="38" fillId="0" borderId="1" xfId="15" applyFont="1" applyBorder="1" applyAlignment="1">
      <alignment horizontal="center" vertical="center"/>
    </xf>
    <xf numFmtId="0" fontId="38" fillId="0" borderId="5" xfId="15" applyFont="1" applyBorder="1" applyAlignment="1">
      <alignment horizontal="center" vertical="center"/>
    </xf>
    <xf numFmtId="0" fontId="38" fillId="0" borderId="47" xfId="15" applyFont="1" applyBorder="1" applyAlignment="1">
      <alignment horizontal="center" vertical="center"/>
    </xf>
    <xf numFmtId="0" fontId="38" fillId="0" borderId="8" xfId="15" applyFont="1" applyBorder="1" applyAlignment="1">
      <alignment horizontal="center" vertical="center"/>
    </xf>
    <xf numFmtId="0" fontId="38" fillId="0" borderId="29" xfId="15" applyFont="1" applyBorder="1" applyAlignment="1">
      <alignment horizontal="center" vertical="center"/>
    </xf>
    <xf numFmtId="0" fontId="39" fillId="0" borderId="23" xfId="15" applyFont="1" applyBorder="1" applyAlignment="1">
      <alignment horizontal="center" vertical="center"/>
    </xf>
    <xf numFmtId="0" fontId="39" fillId="0" borderId="24" xfId="15" applyFont="1" applyBorder="1" applyAlignment="1">
      <alignment horizontal="center" vertical="center"/>
    </xf>
    <xf numFmtId="0" fontId="39" fillId="0" borderId="3" xfId="15" applyFont="1" applyBorder="1" applyAlignment="1">
      <alignment horizontal="center" vertical="center"/>
    </xf>
    <xf numFmtId="0" fontId="39" fillId="0" borderId="25" xfId="15" applyFont="1" applyBorder="1" applyAlignment="1">
      <alignment horizontal="center" vertical="center"/>
    </xf>
    <xf numFmtId="0" fontId="38" fillId="0" borderId="51" xfId="15" applyFont="1" applyBorder="1" applyAlignment="1">
      <alignment horizontal="center" vertical="center"/>
    </xf>
    <xf numFmtId="0" fontId="38" fillId="0" borderId="3" xfId="15" applyFont="1" applyBorder="1" applyAlignment="1">
      <alignment horizontal="center" vertical="center"/>
    </xf>
    <xf numFmtId="0" fontId="38" fillId="0" borderId="6"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40" xfId="15" applyFont="1" applyBorder="1" applyAlignment="1">
      <alignment horizontal="center" vertical="center"/>
    </xf>
    <xf numFmtId="0" fontId="38" fillId="0" borderId="7" xfId="15" applyFont="1" applyBorder="1" applyAlignment="1">
      <alignment horizontal="center" vertical="center"/>
    </xf>
    <xf numFmtId="0" fontId="38" fillId="0" borderId="10" xfId="15" applyFont="1" applyBorder="1" applyAlignment="1">
      <alignment horizontal="center" vertical="center"/>
    </xf>
    <xf numFmtId="173" fontId="38" fillId="0" borderId="11" xfId="15" applyNumberFormat="1" applyFont="1" applyBorder="1" applyAlignment="1">
      <alignment horizontal="center" vertical="center"/>
    </xf>
    <xf numFmtId="173" fontId="38" fillId="0" borderId="12" xfId="15" applyNumberFormat="1" applyFont="1" applyBorder="1" applyAlignment="1">
      <alignment horizontal="center" vertical="center"/>
    </xf>
    <xf numFmtId="0" fontId="38" fillId="0" borderId="11" xfId="15" applyFont="1" applyBorder="1" applyAlignment="1">
      <alignment horizontal="center" vertical="center"/>
    </xf>
    <xf numFmtId="0" fontId="38" fillId="0" borderId="12" xfId="15" applyFont="1" applyBorder="1" applyAlignment="1">
      <alignment horizontal="center" vertical="center"/>
    </xf>
    <xf numFmtId="0" fontId="38" fillId="0" borderId="58" xfId="15" applyFont="1" applyBorder="1" applyAlignment="1">
      <alignment horizontal="center" vertical="center"/>
    </xf>
    <xf numFmtId="0" fontId="40" fillId="0" borderId="32" xfId="15" applyFont="1" applyBorder="1" applyAlignment="1">
      <alignment horizontal="left" vertical="center" wrapText="1"/>
    </xf>
    <xf numFmtId="0" fontId="40" fillId="0" borderId="38" xfId="15" applyFont="1" applyBorder="1" applyAlignment="1">
      <alignment horizontal="left" vertical="center" wrapText="1"/>
    </xf>
    <xf numFmtId="0" fontId="40" fillId="0" borderId="44" xfId="15" applyFont="1" applyBorder="1" applyAlignment="1">
      <alignment horizontal="left" vertical="center" wrapText="1"/>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1" fillId="0" borderId="2" xfId="0" applyFont="1" applyBorder="1" applyAlignment="1">
      <alignment horizontal="center" vertical="center"/>
    </xf>
    <xf numFmtId="0" fontId="11" fillId="0" borderId="25" xfId="0" applyFont="1" applyBorder="1" applyAlignment="1">
      <alignment horizontal="center" vertical="center"/>
    </xf>
    <xf numFmtId="0" fontId="11" fillId="0" borderId="33" xfId="0" applyFont="1" applyBorder="1" applyAlignment="1">
      <alignment horizontal="center" vertical="center"/>
    </xf>
    <xf numFmtId="0" fontId="11" fillId="0" borderId="45" xfId="0" applyFont="1" applyBorder="1" applyAlignment="1">
      <alignment horizontal="center" vertical="center"/>
    </xf>
    <xf numFmtId="0" fontId="40" fillId="0" borderId="58" xfId="15"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40" fillId="0" borderId="43" xfId="15" applyFont="1" applyBorder="1" applyAlignment="1">
      <alignment horizontal="left" vertical="center" wrapText="1"/>
    </xf>
    <xf numFmtId="0" fontId="36" fillId="0" borderId="33" xfId="15" applyFont="1" applyBorder="1" applyAlignment="1">
      <alignment horizontal="center" vertical="center"/>
    </xf>
    <xf numFmtId="0" fontId="36" fillId="0" borderId="45" xfId="15" applyFont="1" applyBorder="1" applyAlignment="1">
      <alignment horizontal="center" vertical="center"/>
    </xf>
    <xf numFmtId="169" fontId="4" fillId="0" borderId="11" xfId="0" applyNumberFormat="1" applyFont="1" applyBorder="1" applyAlignment="1">
      <alignment horizontal="right" vertical="center" wrapText="1"/>
    </xf>
    <xf numFmtId="169" fontId="4" fillId="0" borderId="12" xfId="0" applyNumberFormat="1" applyFont="1" applyBorder="1" applyAlignment="1">
      <alignment horizontal="right" vertical="center" wrapText="1"/>
    </xf>
    <xf numFmtId="0" fontId="6" fillId="0" borderId="11" xfId="2" applyFont="1" applyBorder="1" applyAlignment="1">
      <alignment horizontal="left" vertical="center" wrapText="1"/>
    </xf>
    <xf numFmtId="0" fontId="6" fillId="0" borderId="12" xfId="2" applyFont="1" applyBorder="1" applyAlignment="1">
      <alignment horizontal="left" vertical="center" wrapText="1"/>
    </xf>
    <xf numFmtId="0" fontId="6" fillId="0" borderId="11" xfId="2" applyFont="1" applyBorder="1" applyAlignment="1">
      <alignment horizontal="center" vertical="center" wrapText="1"/>
    </xf>
    <xf numFmtId="0" fontId="6" fillId="0" borderId="12" xfId="2" applyFont="1" applyBorder="1" applyAlignment="1">
      <alignment horizontal="center" vertical="center" wrapText="1"/>
    </xf>
    <xf numFmtId="169" fontId="4" fillId="0" borderId="11" xfId="0" applyNumberFormat="1" applyFont="1" applyBorder="1" applyAlignment="1">
      <alignment vertical="center" wrapText="1"/>
    </xf>
    <xf numFmtId="169" fontId="4" fillId="0" borderId="12" xfId="0" applyNumberFormat="1" applyFont="1" applyBorder="1" applyAlignment="1">
      <alignment vertical="center" wrapText="1"/>
    </xf>
    <xf numFmtId="0" fontId="7" fillId="14" borderId="2" xfId="2" applyFont="1" applyFill="1" applyBorder="1" applyAlignment="1">
      <alignment horizontal="center" vertical="center"/>
    </xf>
    <xf numFmtId="0" fontId="7" fillId="14" borderId="4" xfId="2" applyFont="1" applyFill="1" applyBorder="1" applyAlignment="1">
      <alignment horizontal="center" vertical="center"/>
    </xf>
    <xf numFmtId="0" fontId="7" fillId="14" borderId="3" xfId="2" applyFont="1" applyFill="1" applyBorder="1" applyAlignment="1">
      <alignment horizontal="center" vertical="center"/>
    </xf>
    <xf numFmtId="169" fontId="6" fillId="0" borderId="11" xfId="0" applyNumberFormat="1" applyFont="1" applyBorder="1" applyAlignment="1">
      <alignment vertical="center" wrapText="1"/>
    </xf>
    <xf numFmtId="169" fontId="6" fillId="0" borderId="12" xfId="0" applyNumberFormat="1" applyFont="1" applyBorder="1" applyAlignment="1">
      <alignment vertical="center" wrapText="1"/>
    </xf>
    <xf numFmtId="0" fontId="4" fillId="0" borderId="11" xfId="0" applyFont="1" applyBorder="1" applyAlignment="1">
      <alignment horizontal="left" vertical="center" wrapText="1"/>
    </xf>
    <xf numFmtId="0" fontId="4" fillId="0" borderId="12" xfId="0" applyFont="1" applyBorder="1" applyAlignment="1">
      <alignment horizontal="left" vertical="center" wrapText="1"/>
    </xf>
    <xf numFmtId="0" fontId="7" fillId="2" borderId="2" xfId="2" applyFont="1" applyFill="1" applyBorder="1" applyAlignment="1">
      <alignment horizontal="center" vertical="center"/>
    </xf>
    <xf numFmtId="0" fontId="7" fillId="2" borderId="3" xfId="2" applyFont="1" applyFill="1" applyBorder="1" applyAlignment="1">
      <alignment horizontal="center" vertical="center"/>
    </xf>
    <xf numFmtId="0" fontId="7" fillId="2" borderId="4" xfId="2" applyFont="1" applyFill="1" applyBorder="1" applyAlignment="1">
      <alignment horizontal="center" vertical="center"/>
    </xf>
    <xf numFmtId="177" fontId="3" fillId="0" borderId="11" xfId="0" applyNumberFormat="1" applyFont="1" applyBorder="1" applyAlignment="1">
      <alignment horizontal="left" vertical="center" wrapText="1"/>
    </xf>
    <xf numFmtId="177" fontId="3" fillId="0" borderId="12" xfId="0" applyNumberFormat="1" applyFont="1" applyBorder="1" applyAlignment="1">
      <alignment horizontal="left" vertical="center" wrapText="1"/>
    </xf>
    <xf numFmtId="0" fontId="6" fillId="0" borderId="0" xfId="2" applyFont="1" applyAlignment="1">
      <alignment horizontal="center" vertical="center"/>
    </xf>
    <xf numFmtId="175" fontId="4" fillId="0" borderId="11" xfId="8" applyNumberFormat="1" applyFont="1" applyBorder="1" applyAlignment="1">
      <alignment horizontal="right"/>
    </xf>
    <xf numFmtId="175" fontId="4" fillId="0" borderId="12" xfId="8" applyNumberFormat="1" applyFont="1" applyBorder="1" applyAlignment="1">
      <alignment horizontal="right"/>
    </xf>
    <xf numFmtId="0" fontId="21" fillId="14" borderId="21" xfId="12" applyFont="1" applyFill="1" applyBorder="1" applyAlignment="1">
      <alignment horizontal="center" vertical="center" wrapText="1"/>
    </xf>
    <xf numFmtId="0" fontId="21" fillId="14" borderId="0" xfId="12" applyFont="1" applyFill="1" applyAlignment="1">
      <alignment horizontal="center" vertical="center" wrapText="1"/>
    </xf>
    <xf numFmtId="0" fontId="21" fillId="14" borderId="20" xfId="12" applyFont="1" applyFill="1" applyBorder="1" applyAlignment="1">
      <alignment horizontal="center" vertical="center" wrapText="1"/>
    </xf>
    <xf numFmtId="0" fontId="21" fillId="14" borderId="22" xfId="12" applyFont="1" applyFill="1" applyBorder="1" applyAlignment="1">
      <alignment horizontal="center" vertical="center" wrapText="1"/>
    </xf>
    <xf numFmtId="0" fontId="21" fillId="14" borderId="23" xfId="12" applyFont="1" applyFill="1" applyBorder="1" applyAlignment="1">
      <alignment horizontal="center" vertical="center" wrapText="1"/>
    </xf>
    <xf numFmtId="0" fontId="21" fillId="14" borderId="24" xfId="12" applyFont="1" applyFill="1" applyBorder="1" applyAlignment="1">
      <alignment horizontal="center" vertical="center" wrapText="1"/>
    </xf>
    <xf numFmtId="0" fontId="2" fillId="14" borderId="21" xfId="12" applyFont="1" applyFill="1" applyBorder="1" applyAlignment="1">
      <alignment horizontal="center" vertical="center" wrapText="1"/>
    </xf>
    <xf numFmtId="0" fontId="2" fillId="14" borderId="0" xfId="12" applyFont="1" applyFill="1" applyAlignment="1">
      <alignment horizontal="center" vertical="center" wrapText="1"/>
    </xf>
    <xf numFmtId="0" fontId="2" fillId="14" borderId="20" xfId="12" applyFont="1" applyFill="1" applyBorder="1" applyAlignment="1">
      <alignment horizontal="center" vertical="center" wrapText="1"/>
    </xf>
    <xf numFmtId="0" fontId="2" fillId="14" borderId="22" xfId="12" applyFont="1" applyFill="1" applyBorder="1" applyAlignment="1">
      <alignment horizontal="center" vertical="center" wrapText="1"/>
    </xf>
    <xf numFmtId="0" fontId="2" fillId="14" borderId="23" xfId="12" applyFont="1" applyFill="1" applyBorder="1" applyAlignment="1">
      <alignment horizontal="center" vertical="center" wrapText="1"/>
    </xf>
    <xf numFmtId="0" fontId="2" fillId="14" borderId="24" xfId="12" applyFont="1" applyFill="1" applyBorder="1" applyAlignment="1">
      <alignment horizontal="center" vertical="center" wrapText="1"/>
    </xf>
    <xf numFmtId="0" fontId="29" fillId="0" borderId="17" xfId="12" applyFont="1" applyBorder="1" applyAlignment="1">
      <alignment horizontal="center" vertical="center"/>
    </xf>
    <xf numFmtId="0" fontId="29" fillId="0" borderId="15" xfId="12" applyFont="1" applyBorder="1" applyAlignment="1">
      <alignment horizontal="center" vertical="center"/>
    </xf>
    <xf numFmtId="0" fontId="29" fillId="0" borderId="16" xfId="12" applyFont="1" applyBorder="1" applyAlignment="1">
      <alignment horizontal="center" vertical="center"/>
    </xf>
    <xf numFmtId="0" fontId="29" fillId="0" borderId="21" xfId="12" applyFont="1" applyBorder="1" applyAlignment="1">
      <alignment horizontal="center" vertical="center"/>
    </xf>
    <xf numFmtId="0" fontId="29" fillId="0" borderId="0" xfId="12" applyFont="1" applyAlignment="1">
      <alignment horizontal="center" vertical="center"/>
    </xf>
    <xf numFmtId="0" fontId="29" fillId="0" borderId="20" xfId="12" applyFont="1" applyBorder="1" applyAlignment="1">
      <alignment horizontal="center" vertical="center"/>
    </xf>
    <xf numFmtId="0" fontId="21" fillId="0" borderId="1" xfId="12" applyFont="1" applyBorder="1" applyAlignment="1">
      <alignment horizontal="center" vertical="center"/>
    </xf>
    <xf numFmtId="49" fontId="22" fillId="0" borderId="1" xfId="12" applyNumberFormat="1" applyFont="1" applyBorder="1" applyAlignment="1">
      <alignment horizontal="center" vertical="center" shrinkToFit="1"/>
    </xf>
    <xf numFmtId="0" fontId="23" fillId="0" borderId="1" xfId="12" applyFont="1" applyBorder="1" applyAlignment="1">
      <alignment horizontal="center"/>
    </xf>
    <xf numFmtId="0" fontId="1" fillId="0" borderId="17" xfId="12" applyBorder="1" applyAlignment="1">
      <alignment horizontal="center"/>
    </xf>
    <xf numFmtId="0" fontId="1" fillId="0" borderId="15" xfId="12" applyBorder="1" applyAlignment="1">
      <alignment horizontal="center"/>
    </xf>
    <xf numFmtId="0" fontId="1" fillId="0" borderId="16" xfId="12" applyBorder="1" applyAlignment="1">
      <alignment horizontal="center"/>
    </xf>
    <xf numFmtId="0" fontId="1" fillId="0" borderId="21" xfId="12" applyBorder="1" applyAlignment="1">
      <alignment horizontal="center"/>
    </xf>
    <xf numFmtId="0" fontId="1" fillId="0" borderId="0" xfId="12" applyAlignment="1">
      <alignment horizontal="center"/>
    </xf>
    <xf numFmtId="0" fontId="1" fillId="0" borderId="20" xfId="12" applyBorder="1" applyAlignment="1">
      <alignment horizontal="center"/>
    </xf>
    <xf numFmtId="0" fontId="24" fillId="0" borderId="15" xfId="12" applyFont="1" applyBorder="1" applyAlignment="1">
      <alignment horizontal="center" vertical="center"/>
    </xf>
    <xf numFmtId="0" fontId="24" fillId="0" borderId="0" xfId="12" applyFont="1" applyAlignment="1">
      <alignment horizontal="center" vertical="center"/>
    </xf>
    <xf numFmtId="0" fontId="56" fillId="0" borderId="17" xfId="12" applyFont="1" applyBorder="1" applyAlignment="1">
      <alignment horizontal="center"/>
    </xf>
    <xf numFmtId="0" fontId="56" fillId="0" borderId="16" xfId="12" applyFont="1" applyBorder="1" applyAlignment="1">
      <alignment horizontal="center"/>
    </xf>
    <xf numFmtId="0" fontId="56" fillId="0" borderId="21" xfId="12" applyFont="1" applyBorder="1" applyAlignment="1">
      <alignment horizontal="center"/>
    </xf>
    <xf numFmtId="0" fontId="56" fillId="0" borderId="20" xfId="12" applyFont="1" applyBorder="1" applyAlignment="1">
      <alignment horizontal="center"/>
    </xf>
    <xf numFmtId="14" fontId="2" fillId="0" borderId="0" xfId="12" applyNumberFormat="1" applyFont="1" applyAlignment="1">
      <alignment horizontal="center" vertical="center"/>
    </xf>
    <xf numFmtId="0" fontId="57" fillId="0" borderId="0" xfId="12" applyFont="1" applyAlignment="1">
      <alignment horizontal="center" vertical="center"/>
    </xf>
    <xf numFmtId="0" fontId="58" fillId="0" borderId="0" xfId="12" applyFont="1" applyAlignment="1">
      <alignment horizontal="center" vertical="center"/>
    </xf>
    <xf numFmtId="0" fontId="45" fillId="0" borderId="0" xfId="12" applyFont="1" applyAlignment="1">
      <alignment horizontal="center" vertical="center"/>
    </xf>
    <xf numFmtId="49" fontId="59" fillId="0" borderId="21" xfId="12" applyNumberFormat="1" applyFont="1" applyBorder="1" applyAlignment="1">
      <alignment horizontal="center" vertical="center" shrinkToFit="1"/>
    </xf>
    <xf numFmtId="49" fontId="59" fillId="0" borderId="20" xfId="12" applyNumberFormat="1" applyFont="1" applyBorder="1" applyAlignment="1">
      <alignment horizontal="center" vertical="center" shrinkToFit="1"/>
    </xf>
    <xf numFmtId="0" fontId="29" fillId="0" borderId="0" xfId="12" applyFont="1" applyBorder="1" applyAlignment="1">
      <alignment horizontal="center" vertical="center"/>
    </xf>
    <xf numFmtId="0" fontId="23" fillId="14" borderId="17" xfId="13" applyFont="1" applyFill="1" applyBorder="1" applyAlignment="1">
      <alignment horizontal="center" vertical="center" wrapText="1"/>
    </xf>
    <xf numFmtId="0" fontId="23" fillId="14" borderId="15" xfId="13" applyFont="1" applyFill="1" applyBorder="1" applyAlignment="1">
      <alignment horizontal="center" vertical="center" wrapText="1"/>
    </xf>
    <xf numFmtId="0" fontId="23" fillId="14" borderId="16" xfId="13" applyFont="1" applyFill="1" applyBorder="1" applyAlignment="1">
      <alignment horizontal="center" vertical="center" wrapText="1"/>
    </xf>
    <xf numFmtId="0" fontId="23" fillId="14" borderId="22" xfId="13" applyFont="1" applyFill="1" applyBorder="1" applyAlignment="1">
      <alignment horizontal="center" vertical="center" wrapText="1"/>
    </xf>
    <xf numFmtId="0" fontId="23" fillId="14" borderId="23" xfId="13" applyFont="1" applyFill="1" applyBorder="1" applyAlignment="1">
      <alignment horizontal="center" vertical="center" wrapText="1"/>
    </xf>
    <xf numFmtId="0" fontId="23" fillId="14" borderId="24" xfId="13" applyFont="1" applyFill="1" applyBorder="1" applyAlignment="1">
      <alignment horizontal="center" vertical="center" wrapText="1"/>
    </xf>
    <xf numFmtId="0" fontId="19"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24" fillId="0" borderId="16" xfId="12" applyFont="1" applyBorder="1" applyAlignment="1">
      <alignment horizontal="center" vertical="center"/>
    </xf>
    <xf numFmtId="0" fontId="24" fillId="0" borderId="0" xfId="12" applyFont="1" applyBorder="1" applyAlignment="1">
      <alignment horizontal="center" vertical="center"/>
    </xf>
    <xf numFmtId="0" fontId="24" fillId="0" borderId="20" xfId="12" applyFont="1" applyBorder="1" applyAlignment="1">
      <alignment horizontal="center" vertical="center"/>
    </xf>
    <xf numFmtId="0" fontId="2" fillId="0" borderId="3" xfId="12" applyFont="1" applyBorder="1" applyAlignment="1">
      <alignment horizontal="center" vertical="center"/>
    </xf>
    <xf numFmtId="0" fontId="2" fillId="0" borderId="4" xfId="12" applyFont="1" applyBorder="1" applyAlignment="1">
      <alignment horizontal="center" vertical="center"/>
    </xf>
    <xf numFmtId="0" fontId="2" fillId="0" borderId="2" xfId="12" applyFont="1" applyBorder="1" applyAlignment="1">
      <alignment horizontal="center" vertical="center"/>
    </xf>
    <xf numFmtId="14" fontId="2" fillId="0" borderId="2" xfId="12" applyNumberFormat="1" applyFont="1" applyBorder="1" applyAlignment="1">
      <alignment horizontal="center" vertical="center"/>
    </xf>
    <xf numFmtId="0" fontId="35" fillId="0" borderId="6" xfId="12" applyFont="1" applyBorder="1" applyAlignment="1">
      <alignment horizontal="center" vertical="center"/>
    </xf>
    <xf numFmtId="0" fontId="35" fillId="0" borderId="7" xfId="12" applyFont="1" applyBorder="1" applyAlignment="1">
      <alignment horizontal="center" vertical="center"/>
    </xf>
    <xf numFmtId="0" fontId="35" fillId="0" borderId="9" xfId="12" applyFont="1" applyBorder="1" applyAlignment="1">
      <alignment horizontal="center" vertical="center"/>
    </xf>
    <xf numFmtId="0" fontId="35" fillId="0" borderId="10" xfId="12" applyFont="1" applyBorder="1" applyAlignment="1">
      <alignment horizontal="center" vertical="center"/>
    </xf>
    <xf numFmtId="49" fontId="22" fillId="0" borderId="26" xfId="12" applyNumberFormat="1" applyFont="1" applyBorder="1" applyAlignment="1">
      <alignment horizontal="center" vertical="center" shrinkToFit="1"/>
    </xf>
    <xf numFmtId="0" fontId="9" fillId="20" borderId="15" xfId="12" applyFont="1" applyFill="1" applyBorder="1" applyAlignment="1">
      <alignment horizontal="center" vertical="center" wrapText="1"/>
    </xf>
    <xf numFmtId="0" fontId="9" fillId="20" borderId="16" xfId="12" applyFont="1" applyFill="1" applyBorder="1" applyAlignment="1">
      <alignment horizontal="center" vertical="center" wrapText="1"/>
    </xf>
    <xf numFmtId="0" fontId="9" fillId="20" borderId="23" xfId="12" applyFont="1" applyFill="1" applyBorder="1" applyAlignment="1">
      <alignment horizontal="center" vertical="center" wrapText="1"/>
    </xf>
    <xf numFmtId="0" fontId="9" fillId="20" borderId="24" xfId="12" applyFont="1" applyFill="1" applyBorder="1" applyAlignment="1">
      <alignment horizontal="center" vertical="center" wrapText="1"/>
    </xf>
    <xf numFmtId="0" fontId="19" fillId="20" borderId="15" xfId="12" applyFont="1" applyFill="1" applyBorder="1" applyAlignment="1">
      <alignment horizontal="center" vertical="center" wrapText="1"/>
    </xf>
    <xf numFmtId="0" fontId="19" fillId="20" borderId="16" xfId="12" applyFont="1" applyFill="1" applyBorder="1" applyAlignment="1">
      <alignment horizontal="center" vertical="center" wrapText="1"/>
    </xf>
    <xf numFmtId="0" fontId="19" fillId="20" borderId="22" xfId="12" applyFont="1" applyFill="1" applyBorder="1" applyAlignment="1">
      <alignment horizontal="center" vertical="center" wrapText="1"/>
    </xf>
    <xf numFmtId="0" fontId="19" fillId="20" borderId="23" xfId="12" applyFont="1" applyFill="1" applyBorder="1" applyAlignment="1">
      <alignment horizontal="center" vertical="center" wrapText="1"/>
    </xf>
    <xf numFmtId="0" fontId="19" fillId="20" borderId="24" xfId="12" applyFont="1" applyFill="1" applyBorder="1" applyAlignment="1">
      <alignment horizontal="center" vertical="center" wrapText="1"/>
    </xf>
    <xf numFmtId="0" fontId="29" fillId="0" borderId="22" xfId="12" applyFont="1" applyBorder="1" applyAlignment="1">
      <alignment horizontal="center" vertical="center"/>
    </xf>
    <xf numFmtId="0" fontId="29" fillId="0" borderId="23" xfId="12" applyFont="1" applyBorder="1" applyAlignment="1">
      <alignment horizontal="center" vertical="center"/>
    </xf>
    <xf numFmtId="0" fontId="29" fillId="0" borderId="24" xfId="12" applyFont="1" applyBorder="1" applyAlignment="1">
      <alignment horizontal="center" vertical="center"/>
    </xf>
    <xf numFmtId="0" fontId="9" fillId="20" borderId="17" xfId="12" applyFont="1" applyFill="1" applyBorder="1" applyAlignment="1">
      <alignment horizontal="center" vertical="center" wrapText="1"/>
    </xf>
    <xf numFmtId="0" fontId="9" fillId="20" borderId="22"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53" fillId="8" borderId="17" xfId="17" applyFont="1" applyFill="1" applyBorder="1" applyAlignment="1">
      <alignment horizontal="center" vertical="center" wrapText="1"/>
    </xf>
    <xf numFmtId="0" fontId="53" fillId="8" borderId="15" xfId="17" applyFont="1" applyFill="1" applyBorder="1" applyAlignment="1">
      <alignment horizontal="center" vertical="center" wrapText="1"/>
    </xf>
    <xf numFmtId="0" fontId="53" fillId="8" borderId="16" xfId="17" applyFont="1" applyFill="1" applyBorder="1" applyAlignment="1">
      <alignment horizontal="center" vertical="center" wrapText="1"/>
    </xf>
    <xf numFmtId="0" fontId="53" fillId="8" borderId="22" xfId="17" applyFont="1" applyFill="1" applyBorder="1" applyAlignment="1">
      <alignment horizontal="center" vertical="center" wrapText="1"/>
    </xf>
    <xf numFmtId="0" fontId="53" fillId="8" borderId="23" xfId="17" applyFont="1" applyFill="1" applyBorder="1" applyAlignment="1">
      <alignment horizontal="center" vertical="center" wrapText="1"/>
    </xf>
    <xf numFmtId="0" fontId="53" fillId="8" borderId="24" xfId="17" applyFont="1" applyFill="1" applyBorder="1" applyAlignment="1">
      <alignment horizontal="center" vertical="center" wrapText="1"/>
    </xf>
    <xf numFmtId="0" fontId="2" fillId="21" borderId="17" xfId="12" applyFont="1" applyFill="1" applyBorder="1" applyAlignment="1">
      <alignment horizontal="center" vertical="center" wrapText="1"/>
    </xf>
    <xf numFmtId="0" fontId="2" fillId="21" borderId="22" xfId="12" applyFont="1" applyFill="1" applyBorder="1" applyAlignment="1">
      <alignment horizontal="center" vertical="center" wrapText="1"/>
    </xf>
    <xf numFmtId="0" fontId="44" fillId="8" borderId="17" xfId="12" applyFont="1" applyFill="1" applyBorder="1" applyAlignment="1">
      <alignment horizontal="center" vertical="center" wrapText="1"/>
    </xf>
    <xf numFmtId="0" fontId="44" fillId="8" borderId="15" xfId="12" applyFont="1" applyFill="1" applyBorder="1" applyAlignment="1">
      <alignment horizontal="center" vertical="center" wrapText="1"/>
    </xf>
    <xf numFmtId="0" fontId="44" fillId="8" borderId="16" xfId="12" applyFont="1" applyFill="1" applyBorder="1" applyAlignment="1">
      <alignment horizontal="center" vertical="center" wrapText="1"/>
    </xf>
    <xf numFmtId="0" fontId="44" fillId="8" borderId="22" xfId="12" applyFont="1" applyFill="1" applyBorder="1" applyAlignment="1">
      <alignment horizontal="center" vertical="center" wrapText="1"/>
    </xf>
    <xf numFmtId="0" fontId="44" fillId="8" borderId="23" xfId="12" applyFont="1" applyFill="1" applyBorder="1" applyAlignment="1">
      <alignment horizontal="center" vertical="center" wrapText="1"/>
    </xf>
    <xf numFmtId="0" fontId="44" fillId="8" borderId="24" xfId="12" applyFont="1" applyFill="1" applyBorder="1" applyAlignment="1">
      <alignment horizontal="center" vertical="center" wrapText="1"/>
    </xf>
    <xf numFmtId="0" fontId="66" fillId="8" borderId="17" xfId="17" applyFont="1" applyFill="1" applyBorder="1" applyAlignment="1">
      <alignment horizontal="center" vertical="center" wrapText="1"/>
    </xf>
    <xf numFmtId="0" fontId="66" fillId="8" borderId="15" xfId="17" applyFont="1" applyFill="1" applyBorder="1" applyAlignment="1">
      <alignment horizontal="center" vertical="center" wrapText="1"/>
    </xf>
    <xf numFmtId="0" fontId="66" fillId="8" borderId="22" xfId="17" applyFont="1" applyFill="1" applyBorder="1" applyAlignment="1">
      <alignment horizontal="center" vertical="center" wrapText="1"/>
    </xf>
    <xf numFmtId="0" fontId="66" fillId="8" borderId="23" xfId="17" applyFont="1" applyFill="1" applyBorder="1" applyAlignment="1">
      <alignment horizontal="center" vertical="center" wrapText="1"/>
    </xf>
    <xf numFmtId="0" fontId="35" fillId="0" borderId="48" xfId="12" applyFont="1" applyBorder="1" applyAlignment="1">
      <alignment horizontal="center" vertical="center"/>
    </xf>
    <xf numFmtId="0" fontId="35" fillId="0" borderId="49" xfId="12" applyFont="1" applyBorder="1" applyAlignment="1">
      <alignment horizontal="center" vertical="center"/>
    </xf>
    <xf numFmtId="0" fontId="35" fillId="0" borderId="50" xfId="12" applyFont="1" applyBorder="1" applyAlignment="1">
      <alignment horizontal="center" vertical="center"/>
    </xf>
    <xf numFmtId="0" fontId="35" fillId="0" borderId="41" xfId="12" applyFont="1" applyBorder="1" applyAlignment="1">
      <alignment horizontal="center" vertical="center"/>
    </xf>
    <xf numFmtId="0" fontId="35" fillId="0" borderId="36" xfId="12" applyFont="1" applyBorder="1" applyAlignment="1">
      <alignment horizontal="center" vertical="center"/>
    </xf>
    <xf numFmtId="0" fontId="35" fillId="0" borderId="42" xfId="12" applyFont="1" applyBorder="1" applyAlignment="1">
      <alignment horizontal="center" vertical="center"/>
    </xf>
    <xf numFmtId="0" fontId="19" fillId="7" borderId="17" xfId="12" applyFont="1" applyFill="1" applyBorder="1" applyAlignment="1">
      <alignment horizontal="center" vertical="center" wrapText="1"/>
    </xf>
    <xf numFmtId="0" fontId="19" fillId="7" borderId="22" xfId="12" applyFont="1" applyFill="1" applyBorder="1" applyAlignment="1">
      <alignment horizontal="center" vertical="center" wrapText="1"/>
    </xf>
    <xf numFmtId="0" fontId="24" fillId="0" borderId="17" xfId="12" applyFont="1" applyBorder="1" applyAlignment="1">
      <alignment horizontal="center" vertical="center"/>
    </xf>
    <xf numFmtId="0" fontId="24" fillId="0" borderId="21" xfId="12" applyFont="1" applyBorder="1" applyAlignment="1">
      <alignment horizontal="center" vertical="center"/>
    </xf>
    <xf numFmtId="14" fontId="2" fillId="0" borderId="3" xfId="12" applyNumberFormat="1" applyFont="1" applyBorder="1" applyAlignment="1">
      <alignment horizontal="center" vertical="center"/>
    </xf>
    <xf numFmtId="14" fontId="2" fillId="0" borderId="4" xfId="12" applyNumberFormat="1" applyFont="1" applyBorder="1" applyAlignment="1">
      <alignment horizontal="center" vertical="center"/>
    </xf>
    <xf numFmtId="0" fontId="35" fillId="0" borderId="40" xfId="12" applyFont="1" applyBorder="1" applyAlignment="1">
      <alignment horizontal="center" vertical="center"/>
    </xf>
    <xf numFmtId="0" fontId="35" fillId="0" borderId="21" xfId="12" applyFont="1" applyBorder="1" applyAlignment="1">
      <alignment horizontal="center" vertical="center"/>
    </xf>
    <xf numFmtId="0" fontId="35" fillId="0" borderId="0" xfId="12" applyFont="1" applyAlignment="1">
      <alignment horizontal="center" vertical="center"/>
    </xf>
    <xf numFmtId="0" fontId="35" fillId="0" borderId="14" xfId="12" applyFont="1" applyBorder="1" applyAlignment="1">
      <alignment horizontal="center" vertical="center"/>
    </xf>
    <xf numFmtId="49" fontId="22" fillId="0" borderId="11" xfId="12" applyNumberFormat="1" applyFont="1" applyBorder="1" applyAlignment="1">
      <alignment horizontal="center" vertical="center" shrinkToFit="1"/>
    </xf>
    <xf numFmtId="49" fontId="22" fillId="0" borderId="37" xfId="12" applyNumberFormat="1" applyFont="1" applyBorder="1" applyAlignment="1">
      <alignment horizontal="center" vertical="center" shrinkToFit="1"/>
    </xf>
    <xf numFmtId="0" fontId="9" fillId="14" borderId="17" xfId="7" applyFont="1" applyFill="1" applyBorder="1" applyAlignment="1">
      <alignment horizontal="center" vertical="center" wrapText="1"/>
    </xf>
    <xf numFmtId="0" fontId="9" fillId="14" borderId="15" xfId="7" applyFont="1" applyFill="1" applyBorder="1" applyAlignment="1">
      <alignment horizontal="center" vertical="center" wrapText="1"/>
    </xf>
    <xf numFmtId="0" fontId="9" fillId="14" borderId="16" xfId="7" applyFont="1" applyFill="1" applyBorder="1" applyAlignment="1">
      <alignment horizontal="center" vertical="center" wrapText="1"/>
    </xf>
    <xf numFmtId="0" fontId="9" fillId="14" borderId="22" xfId="7" applyFont="1" applyFill="1" applyBorder="1" applyAlignment="1">
      <alignment horizontal="center" vertical="center" wrapText="1"/>
    </xf>
    <xf numFmtId="0" fontId="9" fillId="14" borderId="23" xfId="7" applyFont="1" applyFill="1" applyBorder="1" applyAlignment="1">
      <alignment horizontal="center" vertical="center" wrapText="1"/>
    </xf>
    <xf numFmtId="0" fontId="9" fillId="14" borderId="24" xfId="7" applyFont="1" applyFill="1" applyBorder="1" applyAlignment="1">
      <alignment horizontal="center" vertical="center" wrapText="1"/>
    </xf>
    <xf numFmtId="0" fontId="9" fillId="14" borderId="10" xfId="7" applyFont="1" applyFill="1" applyBorder="1" applyAlignment="1">
      <alignment horizontal="center" vertical="center" wrapText="1"/>
    </xf>
    <xf numFmtId="0" fontId="9" fillId="14" borderId="12" xfId="7" applyFont="1" applyFill="1" applyBorder="1" applyAlignment="1">
      <alignment horizontal="center" vertical="center" wrapText="1"/>
    </xf>
    <xf numFmtId="0" fontId="9" fillId="14" borderId="1" xfId="7" applyFont="1" applyFill="1" applyBorder="1" applyAlignment="1">
      <alignment horizontal="center" vertical="center" wrapText="1"/>
    </xf>
    <xf numFmtId="0" fontId="9" fillId="14" borderId="4" xfId="7" applyFont="1" applyFill="1" applyBorder="1" applyAlignment="1">
      <alignment horizontal="center" vertical="center" wrapText="1"/>
    </xf>
    <xf numFmtId="0" fontId="1" fillId="0" borderId="22" xfId="12" applyBorder="1" applyAlignment="1">
      <alignment horizontal="center"/>
    </xf>
    <xf numFmtId="0" fontId="1" fillId="0" borderId="23" xfId="12" applyBorder="1" applyAlignment="1">
      <alignment horizontal="center"/>
    </xf>
    <xf numFmtId="0" fontId="1" fillId="0" borderId="24" xfId="12" applyBorder="1" applyAlignment="1">
      <alignment horizontal="center"/>
    </xf>
    <xf numFmtId="0" fontId="9" fillId="14" borderId="31" xfId="7" applyFont="1" applyFill="1" applyBorder="1" applyAlignment="1">
      <alignment horizontal="center" vertical="center" wrapText="1"/>
    </xf>
    <xf numFmtId="0" fontId="9" fillId="14" borderId="18" xfId="7" applyFont="1" applyFill="1" applyBorder="1" applyAlignment="1">
      <alignment horizontal="center" vertical="center" wrapText="1"/>
    </xf>
    <xf numFmtId="0" fontId="9" fillId="14" borderId="19" xfId="7" applyFont="1" applyFill="1" applyBorder="1" applyAlignment="1">
      <alignment horizontal="center" vertical="center" wrapText="1"/>
    </xf>
    <xf numFmtId="0" fontId="9" fillId="14" borderId="35" xfId="7" applyFont="1" applyFill="1" applyBorder="1" applyAlignment="1">
      <alignment horizontal="center" vertical="center" wrapText="1"/>
    </xf>
    <xf numFmtId="0" fontId="9" fillId="14" borderId="27" xfId="7" applyFont="1" applyFill="1" applyBorder="1" applyAlignment="1">
      <alignment horizontal="center" vertical="center" wrapText="1"/>
    </xf>
    <xf numFmtId="0" fontId="9" fillId="14" borderId="28" xfId="7" applyFont="1" applyFill="1" applyBorder="1" applyAlignment="1">
      <alignment horizontal="center" vertical="center" wrapText="1"/>
    </xf>
    <xf numFmtId="0" fontId="9" fillId="14" borderId="21" xfId="7" applyFont="1" applyFill="1" applyBorder="1" applyAlignment="1">
      <alignment horizontal="center" vertical="center" wrapText="1"/>
    </xf>
    <xf numFmtId="0" fontId="9" fillId="14" borderId="0" xfId="7" applyFont="1" applyFill="1" applyAlignment="1">
      <alignment horizontal="center" vertical="center" wrapText="1"/>
    </xf>
    <xf numFmtId="0" fontId="9" fillId="14" borderId="14" xfId="7" applyFont="1" applyFill="1" applyBorder="1" applyAlignment="1">
      <alignment horizontal="center" vertical="center" wrapText="1"/>
    </xf>
    <xf numFmtId="0" fontId="2" fillId="0" borderId="5" xfId="12" applyFont="1" applyBorder="1" applyAlignment="1">
      <alignment horizontal="center" vertical="center"/>
    </xf>
    <xf numFmtId="0" fontId="2" fillId="0" borderId="6" xfId="12" applyFont="1" applyBorder="1" applyAlignment="1">
      <alignment horizontal="center" vertical="center"/>
    </xf>
    <xf numFmtId="0" fontId="2" fillId="0" borderId="7" xfId="12" applyFont="1" applyBorder="1" applyAlignment="1">
      <alignment horizontal="center" vertical="center"/>
    </xf>
    <xf numFmtId="14" fontId="30" fillId="0" borderId="2" xfId="7" applyNumberFormat="1" applyFont="1" applyBorder="1" applyAlignment="1">
      <alignment horizontal="center" vertical="center"/>
    </xf>
    <xf numFmtId="14" fontId="30" fillId="0" borderId="3" xfId="7" applyNumberFormat="1" applyFont="1" applyBorder="1" applyAlignment="1">
      <alignment horizontal="center" vertical="center"/>
    </xf>
    <xf numFmtId="14" fontId="30" fillId="0" borderId="4" xfId="7" applyNumberFormat="1" applyFont="1" applyBorder="1" applyAlignment="1">
      <alignment horizontal="center" vertical="center"/>
    </xf>
    <xf numFmtId="0" fontId="35" fillId="0" borderId="17" xfId="12" applyFont="1" applyBorder="1" applyAlignment="1">
      <alignment horizontal="center" vertical="center"/>
    </xf>
    <xf numFmtId="0" fontId="35" fillId="0" borderId="15" xfId="12" applyFont="1" applyBorder="1" applyAlignment="1">
      <alignment horizontal="center" vertical="center"/>
    </xf>
    <xf numFmtId="0" fontId="35" fillId="0" borderId="16" xfId="12" applyFont="1" applyBorder="1" applyAlignment="1">
      <alignment horizontal="center" vertical="center"/>
    </xf>
    <xf numFmtId="0" fontId="35" fillId="0" borderId="22" xfId="12" applyFont="1" applyBorder="1" applyAlignment="1">
      <alignment horizontal="center" vertical="center"/>
    </xf>
    <xf numFmtId="0" fontId="35" fillId="0" borderId="23" xfId="12" applyFont="1" applyBorder="1" applyAlignment="1">
      <alignment horizontal="center" vertical="center"/>
    </xf>
    <xf numFmtId="0" fontId="35" fillId="0" borderId="20" xfId="12" applyFont="1" applyBorder="1" applyAlignment="1">
      <alignment horizontal="center" vertical="center"/>
    </xf>
    <xf numFmtId="0" fontId="0" fillId="20" borderId="17" xfId="12" applyFont="1" applyFill="1" applyBorder="1" applyAlignment="1">
      <alignment horizontal="center" vertical="center" wrapText="1"/>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1" fillId="20" borderId="15" xfId="12" applyFill="1" applyBorder="1" applyAlignment="1">
      <alignment horizontal="center" vertical="center" wrapText="1"/>
    </xf>
    <xf numFmtId="0" fontId="1" fillId="20" borderId="16" xfId="12" applyFill="1" applyBorder="1" applyAlignment="1">
      <alignment horizontal="center" vertical="center" wrapText="1"/>
    </xf>
    <xf numFmtId="0" fontId="1" fillId="20" borderId="22" xfId="12" applyFill="1" applyBorder="1" applyAlignment="1">
      <alignment horizontal="center" vertical="center" wrapText="1"/>
    </xf>
    <xf numFmtId="0" fontId="1" fillId="20" borderId="23" xfId="12" applyFill="1" applyBorder="1" applyAlignment="1">
      <alignment horizontal="center" vertical="center" wrapText="1"/>
    </xf>
    <xf numFmtId="0" fontId="1" fillId="20" borderId="24" xfId="12" applyFill="1" applyBorder="1" applyAlignment="1">
      <alignment horizontal="center" vertical="center" wrapTex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5" fillId="0" borderId="39"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16" xfId="12" applyFont="1" applyFill="1" applyBorder="1" applyAlignment="1">
      <alignment horizontal="center" vertical="center" wrapText="1"/>
    </xf>
    <xf numFmtId="0" fontId="21" fillId="20" borderId="22"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2" fillId="0" borderId="51" xfId="12" applyFont="1" applyBorder="1" applyAlignment="1">
      <alignment horizontal="center" vertical="center"/>
    </xf>
    <xf numFmtId="0" fontId="2" fillId="0" borderId="25" xfId="12" applyFont="1" applyBorder="1" applyAlignment="1">
      <alignment horizontal="center" vertical="center"/>
    </xf>
    <xf numFmtId="0" fontId="21" fillId="0" borderId="2" xfId="12" applyFont="1" applyBorder="1" applyAlignment="1">
      <alignment horizontal="center" vertical="center"/>
    </xf>
    <xf numFmtId="0" fontId="21" fillId="0" borderId="25" xfId="12" applyFont="1" applyBorder="1" applyAlignment="1">
      <alignment horizontal="center" vertical="center"/>
    </xf>
    <xf numFmtId="0" fontId="2" fillId="21" borderId="15" xfId="12" applyFont="1" applyFill="1" applyBorder="1" applyAlignment="1">
      <alignment horizontal="center" vertical="center" wrapText="1"/>
    </xf>
    <xf numFmtId="0" fontId="2" fillId="21" borderId="16" xfId="12" applyFont="1" applyFill="1" applyBorder="1" applyAlignment="1">
      <alignment horizontal="center" vertical="center" wrapText="1"/>
    </xf>
    <xf numFmtId="0" fontId="2" fillId="21" borderId="23" xfId="12" applyFont="1" applyFill="1" applyBorder="1" applyAlignment="1">
      <alignment horizontal="center" vertical="center" wrapText="1"/>
    </xf>
    <xf numFmtId="0" fontId="2" fillId="21" borderId="24" xfId="12" applyFont="1" applyFill="1" applyBorder="1" applyAlignment="1">
      <alignment horizontal="center" vertical="center" wrapText="1"/>
    </xf>
    <xf numFmtId="0" fontId="63" fillId="0" borderId="21" xfId="12" applyFont="1" applyBorder="1" applyAlignment="1">
      <alignment horizontal="center" vertical="center"/>
    </xf>
    <xf numFmtId="0" fontId="63" fillId="0" borderId="0" xfId="12" applyFont="1" applyAlignment="1">
      <alignment horizontal="center" vertical="center"/>
    </xf>
    <xf numFmtId="0" fontId="63" fillId="0" borderId="20" xfId="12" applyFont="1" applyBorder="1" applyAlignment="1">
      <alignment horizontal="center" vertical="center"/>
    </xf>
    <xf numFmtId="0" fontId="0" fillId="21" borderId="17" xfId="12" applyFont="1" applyFill="1" applyBorder="1" applyAlignment="1">
      <alignment horizontal="center" vertical="center" wrapText="1"/>
    </xf>
    <xf numFmtId="0" fontId="0" fillId="21" borderId="1" xfId="12" applyFont="1" applyFill="1" applyBorder="1" applyAlignment="1">
      <alignment horizontal="center" vertical="center" wrapText="1"/>
    </xf>
    <xf numFmtId="0" fontId="2" fillId="21" borderId="1" xfId="12" applyFont="1" applyFill="1" applyBorder="1" applyAlignment="1">
      <alignment horizontal="center" vertical="center" wrapText="1"/>
    </xf>
    <xf numFmtId="0" fontId="2" fillId="21" borderId="21" xfId="12" applyFont="1" applyFill="1" applyBorder="1" applyAlignment="1">
      <alignment horizontal="center" vertical="center" wrapText="1"/>
    </xf>
    <xf numFmtId="0" fontId="2" fillId="21" borderId="0" xfId="12" applyFont="1" applyFill="1" applyAlignment="1">
      <alignment horizontal="center" vertical="center" wrapText="1"/>
    </xf>
    <xf numFmtId="0" fontId="2" fillId="21" borderId="20" xfId="12" applyFont="1" applyFill="1" applyBorder="1" applyAlignment="1">
      <alignment horizontal="center" vertical="center" wrapText="1"/>
    </xf>
    <xf numFmtId="0" fontId="63" fillId="0" borderId="17" xfId="12" applyFont="1" applyBorder="1" applyAlignment="1">
      <alignment horizontal="center" vertical="center"/>
    </xf>
    <xf numFmtId="0" fontId="63" fillId="0" borderId="15" xfId="12" applyFont="1" applyBorder="1" applyAlignment="1">
      <alignment horizontal="center" vertical="center"/>
    </xf>
    <xf numFmtId="0" fontId="63" fillId="0" borderId="16" xfId="12" applyFont="1" applyBorder="1" applyAlignment="1">
      <alignment horizontal="center" vertical="center"/>
    </xf>
    <xf numFmtId="0" fontId="0" fillId="21" borderId="60" xfId="12" applyFont="1" applyFill="1" applyBorder="1" applyAlignment="1">
      <alignment horizontal="center" vertical="center" wrapText="1"/>
    </xf>
    <xf numFmtId="0" fontId="2" fillId="21" borderId="61" xfId="12" applyFont="1" applyFill="1" applyBorder="1" applyAlignment="1">
      <alignment horizontal="center" vertical="center" wrapText="1"/>
    </xf>
    <xf numFmtId="0" fontId="2" fillId="21" borderId="62" xfId="12" applyFont="1" applyFill="1" applyBorder="1" applyAlignment="1">
      <alignment horizontal="center" vertical="center" wrapText="1"/>
    </xf>
    <xf numFmtId="0" fontId="21" fillId="21" borderId="1" xfId="12" applyFont="1" applyFill="1" applyBorder="1" applyAlignment="1">
      <alignment horizontal="center" vertical="center" wrapText="1"/>
    </xf>
    <xf numFmtId="0" fontId="61" fillId="0" borderId="40" xfId="12" applyFont="1" applyBorder="1" applyAlignment="1">
      <alignment horizontal="center" vertical="center"/>
    </xf>
    <xf numFmtId="0" fontId="61" fillId="0" borderId="6" xfId="12" applyFont="1" applyBorder="1" applyAlignment="1">
      <alignment horizontal="center" vertical="center"/>
    </xf>
    <xf numFmtId="0" fontId="61" fillId="0" borderId="7" xfId="12" applyFont="1" applyBorder="1" applyAlignment="1">
      <alignment horizontal="center" vertical="center"/>
    </xf>
    <xf numFmtId="0" fontId="61" fillId="0" borderId="39" xfId="12" applyFont="1" applyBorder="1" applyAlignment="1">
      <alignment horizontal="center" vertical="center"/>
    </xf>
    <xf numFmtId="0" fontId="61" fillId="0" borderId="9" xfId="12" applyFont="1" applyBorder="1" applyAlignment="1">
      <alignment horizontal="center" vertical="center"/>
    </xf>
    <xf numFmtId="0" fontId="61" fillId="0" borderId="10" xfId="12" applyFont="1" applyBorder="1" applyAlignment="1">
      <alignment horizontal="center" vertical="center"/>
    </xf>
    <xf numFmtId="49" fontId="62" fillId="0" borderId="1" xfId="12" applyNumberFormat="1" applyFont="1" applyBorder="1" applyAlignment="1">
      <alignment horizontal="center" vertical="center" shrinkToFit="1"/>
    </xf>
    <xf numFmtId="49" fontId="62" fillId="0" borderId="26" xfId="12" applyNumberFormat="1" applyFont="1" applyBorder="1" applyAlignment="1">
      <alignment horizontal="center" vertical="center" shrinkToFi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103">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9" Type="http://schemas.openxmlformats.org/officeDocument/2006/relationships/externalLink" Target="externalLinks/externalLink29.xml"/><Relationship Id="rId3" Type="http://schemas.openxmlformats.org/officeDocument/2006/relationships/worksheet" Target="worksheets/sheet3.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externalLink" Target="externalLinks/externalLink28.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externalLink" Target="externalLinks/externalLink2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externalLink" Target="externalLinks/externalLink26.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externalLink" Target="externalLinks/externalLink25.xml"/><Relationship Id="rId43"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(Formato!$F$242:$G$242,Formato!$H$242:$I$242)</c:f>
              <c:strCache>
                <c:ptCount val="3"/>
                <c:pt idx="0">
                  <c:v>Programado</c:v>
                </c:pt>
                <c:pt idx="2">
                  <c:v>Ejecutado</c:v>
                </c:pt>
              </c:strCache>
            </c:strRef>
          </c:cat>
          <c:val>
            <c:numRef>
              <c:f>(Formato!$F$243:$G$243,Formato!$H$243:$I$243)</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728297456"/>
        <c:axId val="1728298544"/>
      </c:barChart>
      <c:catAx>
        <c:axId val="172829745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28298544"/>
        <c:crosses val="autoZero"/>
        <c:auto val="0"/>
        <c:lblAlgn val="ctr"/>
        <c:lblOffset val="100"/>
        <c:tickMarkSkip val="1"/>
        <c:noMultiLvlLbl val="0"/>
      </c:catAx>
      <c:valAx>
        <c:axId val="172829854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2829745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(Formato!$E$153:$F$153,Formato!$G$153:$H$153)</c:f>
              <c:strCache>
                <c:ptCount val="3"/>
                <c:pt idx="0">
                  <c:v>Programado</c:v>
                </c:pt>
                <c:pt idx="2">
                  <c:v>Ejecutado</c:v>
                </c:pt>
              </c:strCache>
            </c:strRef>
          </c:cat>
          <c:val>
            <c:numRef>
              <c:f>(Formato!$E$154:$F$154,Formato!$G$154:$H$154)</c:f>
              <c:numCache>
                <c:formatCode>0.00%</c:formatCode>
                <c:ptCount val="4"/>
                <c:pt idx="0">
                  <c:v>0.72140000000000004</c:v>
                </c:pt>
                <c:pt idx="2">
                  <c:v>0.81930000000000003</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728287664"/>
        <c:axId val="1728296368"/>
      </c:barChart>
      <c:catAx>
        <c:axId val="17282876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28296368"/>
        <c:crosses val="autoZero"/>
        <c:auto val="0"/>
        <c:lblAlgn val="ctr"/>
        <c:lblOffset val="100"/>
        <c:tickMarkSkip val="1"/>
        <c:noMultiLvlLbl val="0"/>
      </c:catAx>
      <c:valAx>
        <c:axId val="172829636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282876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(Formato!$F$199:$G$199,Formato!$H$199:$I$199)</c:f>
              <c:strCache>
                <c:ptCount val="3"/>
                <c:pt idx="0">
                  <c:v>Programado</c:v>
                </c:pt>
                <c:pt idx="2">
                  <c:v>Ejecutado</c:v>
                </c:pt>
              </c:strCache>
            </c:strRef>
          </c:cat>
          <c:val>
            <c:numRef>
              <c:f>(Formato!$F$200:$G$200,Formato!$H$200:$I$200)</c:f>
              <c:numCache>
                <c:formatCode>0.00%</c:formatCode>
                <c:ptCount val="4"/>
                <c:pt idx="0">
                  <c:v>0.53120000000000001</c:v>
                </c:pt>
                <c:pt idx="2">
                  <c:v>0.64770000000000005</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728299088"/>
        <c:axId val="1728300176"/>
      </c:barChart>
      <c:catAx>
        <c:axId val="172829908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28300176"/>
        <c:crosses val="autoZero"/>
        <c:auto val="0"/>
        <c:lblAlgn val="ctr"/>
        <c:lblOffset val="100"/>
        <c:tickMarkSkip val="1"/>
        <c:noMultiLvlLbl val="0"/>
      </c:catAx>
      <c:valAx>
        <c:axId val="17283001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2829908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(Formato!$E$257:$F$257,Formato!$G$257:$H$257)</c:f>
              <c:strCache>
                <c:ptCount val="3"/>
                <c:pt idx="0">
                  <c:v>Programado</c:v>
                </c:pt>
                <c:pt idx="2">
                  <c:v>Ejecutado</c:v>
                </c:pt>
              </c:strCache>
            </c:strRef>
          </c:cat>
          <c:val>
            <c:numRef>
              <c:f>(Formato!$E$258:$F$258,Formato!$G$258:$H$258)</c:f>
              <c:numCache>
                <c:formatCode>0.00%</c:formatCode>
                <c:ptCount val="4"/>
                <c:pt idx="0">
                  <c:v>0.79139999999999999</c:v>
                </c:pt>
                <c:pt idx="2">
                  <c:v>0.85460000000000003</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728288208"/>
        <c:axId val="1728290928"/>
      </c:barChart>
      <c:catAx>
        <c:axId val="172828820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28290928"/>
        <c:crosses val="autoZero"/>
        <c:auto val="0"/>
        <c:lblAlgn val="ctr"/>
        <c:lblOffset val="100"/>
        <c:tickMarkSkip val="1"/>
        <c:noMultiLvlLbl val="0"/>
      </c:catAx>
      <c:valAx>
        <c:axId val="172829092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282882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(Formato!$F$276:$G$276,Formato!$H$276:$I$276)</c:f>
              <c:strCache>
                <c:ptCount val="3"/>
                <c:pt idx="0">
                  <c:v>Programado</c:v>
                </c:pt>
                <c:pt idx="2">
                  <c:v>Ejecutado</c:v>
                </c:pt>
              </c:strCache>
            </c:strRef>
          </c:cat>
          <c:val>
            <c:numRef>
              <c:f>(Formato!$F$277:$G$277,Formato!$H$291:$I$291)</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728291472"/>
        <c:axId val="1728292016"/>
      </c:barChart>
      <c:catAx>
        <c:axId val="17282914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28292016"/>
        <c:crosses val="autoZero"/>
        <c:auto val="0"/>
        <c:lblAlgn val="ctr"/>
        <c:lblOffset val="100"/>
        <c:tickMarkSkip val="1"/>
        <c:noMultiLvlLbl val="0"/>
      </c:catAx>
      <c:valAx>
        <c:axId val="172829201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282914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Formato!$B$141:$D$146</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Formato!$H$141:$H$146</c:f>
              <c:numCache>
                <c:formatCode>0.00%</c:formatCode>
                <c:ptCount val="6"/>
                <c:pt idx="0">
                  <c:v>0.81930000000000003</c:v>
                </c:pt>
                <c:pt idx="1">
                  <c:v>0.64770000000000005</c:v>
                </c:pt>
                <c:pt idx="2" formatCode="0%">
                  <c:v>1</c:v>
                </c:pt>
                <c:pt idx="3">
                  <c:v>0.85460000000000003</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728296912"/>
        <c:axId val="1728298000"/>
      </c:barChart>
      <c:catAx>
        <c:axId val="172829691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28298000"/>
        <c:crosses val="autoZero"/>
        <c:auto val="1"/>
        <c:lblAlgn val="ctr"/>
        <c:lblOffset val="100"/>
        <c:noMultiLvlLbl val="0"/>
      </c:catAx>
      <c:valAx>
        <c:axId val="1728298000"/>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2829691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g"/><Relationship Id="rId3" Type="http://schemas.openxmlformats.org/officeDocument/2006/relationships/image" Target="../media/image7.jpg"/><Relationship Id="rId7" Type="http://schemas.openxmlformats.org/officeDocument/2006/relationships/image" Target="../media/image11.jpg"/><Relationship Id="rId12" Type="http://schemas.openxmlformats.org/officeDocument/2006/relationships/image" Target="../media/image16.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11" Type="http://schemas.openxmlformats.org/officeDocument/2006/relationships/image" Target="../media/image15.jpg"/><Relationship Id="rId5" Type="http://schemas.openxmlformats.org/officeDocument/2006/relationships/image" Target="../media/image9.jpg"/><Relationship Id="rId10" Type="http://schemas.openxmlformats.org/officeDocument/2006/relationships/image" Target="../media/image14.jpg"/><Relationship Id="rId4" Type="http://schemas.openxmlformats.org/officeDocument/2006/relationships/image" Target="../media/image8.jpg"/><Relationship Id="rId9" Type="http://schemas.openxmlformats.org/officeDocument/2006/relationships/image" Target="../media/image13.jpg"/></Relationships>
</file>

<file path=xl/drawings/_rels/drawing4.xml.rels><?xml version="1.0" encoding="UTF-8" standalone="yes"?>
<Relationships xmlns="http://schemas.openxmlformats.org/package/2006/relationships"><Relationship Id="rId8" Type="http://schemas.openxmlformats.org/officeDocument/2006/relationships/image" Target="../media/image24.jpeg"/><Relationship Id="rId3" Type="http://schemas.openxmlformats.org/officeDocument/2006/relationships/image" Target="../media/image19.jpeg"/><Relationship Id="rId7" Type="http://schemas.openxmlformats.org/officeDocument/2006/relationships/image" Target="../media/image23.jpeg"/><Relationship Id="rId2" Type="http://schemas.openxmlformats.org/officeDocument/2006/relationships/image" Target="../media/image18.png"/><Relationship Id="rId1" Type="http://schemas.openxmlformats.org/officeDocument/2006/relationships/image" Target="../media/image17.jpeg"/><Relationship Id="rId6" Type="http://schemas.openxmlformats.org/officeDocument/2006/relationships/image" Target="../media/image22.jpeg"/><Relationship Id="rId5" Type="http://schemas.openxmlformats.org/officeDocument/2006/relationships/image" Target="../media/image21.jpeg"/><Relationship Id="rId10" Type="http://schemas.openxmlformats.org/officeDocument/2006/relationships/image" Target="../media/image26.jpeg"/><Relationship Id="rId4" Type="http://schemas.openxmlformats.org/officeDocument/2006/relationships/image" Target="../media/image20.jpeg"/><Relationship Id="rId9" Type="http://schemas.openxmlformats.org/officeDocument/2006/relationships/image" Target="../media/image25.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3.jpeg"/><Relationship Id="rId13" Type="http://schemas.openxmlformats.org/officeDocument/2006/relationships/image" Target="../media/image38.jpeg"/><Relationship Id="rId3" Type="http://schemas.openxmlformats.org/officeDocument/2006/relationships/image" Target="../media/image28.jpeg"/><Relationship Id="rId7" Type="http://schemas.openxmlformats.org/officeDocument/2006/relationships/image" Target="../media/image32.jpeg"/><Relationship Id="rId12" Type="http://schemas.openxmlformats.org/officeDocument/2006/relationships/image" Target="../media/image37.jpeg"/><Relationship Id="rId2" Type="http://schemas.openxmlformats.org/officeDocument/2006/relationships/image" Target="../media/image27.png"/><Relationship Id="rId1" Type="http://schemas.openxmlformats.org/officeDocument/2006/relationships/image" Target="../media/image6.jpeg"/><Relationship Id="rId6" Type="http://schemas.openxmlformats.org/officeDocument/2006/relationships/image" Target="../media/image31.jpeg"/><Relationship Id="rId11" Type="http://schemas.openxmlformats.org/officeDocument/2006/relationships/image" Target="../media/image36.jpeg"/><Relationship Id="rId5" Type="http://schemas.openxmlformats.org/officeDocument/2006/relationships/image" Target="../media/image30.jpeg"/><Relationship Id="rId15" Type="http://schemas.openxmlformats.org/officeDocument/2006/relationships/image" Target="../media/image40.jpeg"/><Relationship Id="rId10" Type="http://schemas.openxmlformats.org/officeDocument/2006/relationships/image" Target="../media/image35.jpeg"/><Relationship Id="rId4" Type="http://schemas.openxmlformats.org/officeDocument/2006/relationships/image" Target="../media/image29.jpeg"/><Relationship Id="rId9" Type="http://schemas.openxmlformats.org/officeDocument/2006/relationships/image" Target="../media/image34.jpeg"/><Relationship Id="rId14" Type="http://schemas.openxmlformats.org/officeDocument/2006/relationships/image" Target="../media/image39.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6.jpeg"/><Relationship Id="rId13" Type="http://schemas.openxmlformats.org/officeDocument/2006/relationships/image" Target="../media/image51.jpeg"/><Relationship Id="rId18" Type="http://schemas.openxmlformats.org/officeDocument/2006/relationships/image" Target="../media/image56.jpeg"/><Relationship Id="rId26" Type="http://schemas.openxmlformats.org/officeDocument/2006/relationships/image" Target="../media/image64.jpeg"/><Relationship Id="rId3" Type="http://schemas.openxmlformats.org/officeDocument/2006/relationships/image" Target="../media/image41.jpeg"/><Relationship Id="rId21" Type="http://schemas.openxmlformats.org/officeDocument/2006/relationships/image" Target="../media/image59.jpeg"/><Relationship Id="rId7" Type="http://schemas.openxmlformats.org/officeDocument/2006/relationships/image" Target="../media/image45.jpeg"/><Relationship Id="rId12" Type="http://schemas.openxmlformats.org/officeDocument/2006/relationships/image" Target="../media/image50.jpeg"/><Relationship Id="rId17" Type="http://schemas.openxmlformats.org/officeDocument/2006/relationships/image" Target="../media/image55.jpeg"/><Relationship Id="rId25" Type="http://schemas.openxmlformats.org/officeDocument/2006/relationships/image" Target="../media/image63.jpeg"/><Relationship Id="rId2" Type="http://schemas.openxmlformats.org/officeDocument/2006/relationships/image" Target="../media/image27.png"/><Relationship Id="rId16" Type="http://schemas.openxmlformats.org/officeDocument/2006/relationships/image" Target="../media/image54.jpeg"/><Relationship Id="rId20" Type="http://schemas.openxmlformats.org/officeDocument/2006/relationships/image" Target="../media/image58.jpeg"/><Relationship Id="rId1" Type="http://schemas.openxmlformats.org/officeDocument/2006/relationships/image" Target="../media/image6.jpeg"/><Relationship Id="rId6" Type="http://schemas.openxmlformats.org/officeDocument/2006/relationships/image" Target="../media/image44.jpeg"/><Relationship Id="rId11" Type="http://schemas.openxmlformats.org/officeDocument/2006/relationships/image" Target="../media/image49.jpeg"/><Relationship Id="rId24" Type="http://schemas.openxmlformats.org/officeDocument/2006/relationships/image" Target="../media/image62.jpeg"/><Relationship Id="rId5" Type="http://schemas.openxmlformats.org/officeDocument/2006/relationships/image" Target="../media/image43.jpeg"/><Relationship Id="rId15" Type="http://schemas.openxmlformats.org/officeDocument/2006/relationships/image" Target="../media/image53.jpeg"/><Relationship Id="rId23" Type="http://schemas.openxmlformats.org/officeDocument/2006/relationships/image" Target="../media/image61.jpeg"/><Relationship Id="rId28" Type="http://schemas.openxmlformats.org/officeDocument/2006/relationships/image" Target="../media/image66.jpeg"/><Relationship Id="rId10" Type="http://schemas.openxmlformats.org/officeDocument/2006/relationships/image" Target="../media/image48.jpeg"/><Relationship Id="rId19" Type="http://schemas.openxmlformats.org/officeDocument/2006/relationships/image" Target="../media/image57.jpeg"/><Relationship Id="rId4" Type="http://schemas.openxmlformats.org/officeDocument/2006/relationships/image" Target="../media/image42.jpeg"/><Relationship Id="rId9" Type="http://schemas.openxmlformats.org/officeDocument/2006/relationships/image" Target="../media/image47.jpeg"/><Relationship Id="rId14" Type="http://schemas.openxmlformats.org/officeDocument/2006/relationships/image" Target="../media/image52.jpeg"/><Relationship Id="rId22" Type="http://schemas.openxmlformats.org/officeDocument/2006/relationships/image" Target="../media/image60.jpeg"/><Relationship Id="rId27" Type="http://schemas.openxmlformats.org/officeDocument/2006/relationships/image" Target="../media/image65.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77.jpeg"/><Relationship Id="rId18" Type="http://schemas.openxmlformats.org/officeDocument/2006/relationships/image" Target="../media/image82.jpeg"/><Relationship Id="rId26" Type="http://schemas.openxmlformats.org/officeDocument/2006/relationships/image" Target="../media/image90.jpeg"/><Relationship Id="rId39" Type="http://schemas.openxmlformats.org/officeDocument/2006/relationships/image" Target="../media/image103.jpeg"/><Relationship Id="rId3" Type="http://schemas.openxmlformats.org/officeDocument/2006/relationships/image" Target="../media/image67.jpeg"/><Relationship Id="rId21" Type="http://schemas.openxmlformats.org/officeDocument/2006/relationships/image" Target="../media/image85.jpeg"/><Relationship Id="rId34" Type="http://schemas.openxmlformats.org/officeDocument/2006/relationships/image" Target="../media/image98.jpeg"/><Relationship Id="rId42" Type="http://schemas.openxmlformats.org/officeDocument/2006/relationships/image" Target="../media/image106.jpeg"/><Relationship Id="rId47" Type="http://schemas.openxmlformats.org/officeDocument/2006/relationships/image" Target="../media/image111.jpeg"/><Relationship Id="rId50" Type="http://schemas.openxmlformats.org/officeDocument/2006/relationships/image" Target="../media/image114.jpeg"/><Relationship Id="rId7" Type="http://schemas.openxmlformats.org/officeDocument/2006/relationships/image" Target="../media/image71.jpeg"/><Relationship Id="rId12" Type="http://schemas.openxmlformats.org/officeDocument/2006/relationships/image" Target="../media/image76.jpeg"/><Relationship Id="rId17" Type="http://schemas.openxmlformats.org/officeDocument/2006/relationships/image" Target="../media/image81.jpeg"/><Relationship Id="rId25" Type="http://schemas.openxmlformats.org/officeDocument/2006/relationships/image" Target="../media/image89.jpeg"/><Relationship Id="rId33" Type="http://schemas.openxmlformats.org/officeDocument/2006/relationships/image" Target="../media/image97.jpeg"/><Relationship Id="rId38" Type="http://schemas.openxmlformats.org/officeDocument/2006/relationships/image" Target="../media/image102.jpeg"/><Relationship Id="rId46" Type="http://schemas.openxmlformats.org/officeDocument/2006/relationships/image" Target="../media/image110.jpeg"/><Relationship Id="rId2" Type="http://schemas.openxmlformats.org/officeDocument/2006/relationships/image" Target="../media/image27.png"/><Relationship Id="rId16" Type="http://schemas.openxmlformats.org/officeDocument/2006/relationships/image" Target="../media/image80.jpeg"/><Relationship Id="rId20" Type="http://schemas.openxmlformats.org/officeDocument/2006/relationships/image" Target="../media/image84.jpeg"/><Relationship Id="rId29" Type="http://schemas.openxmlformats.org/officeDocument/2006/relationships/image" Target="../media/image93.jpeg"/><Relationship Id="rId41" Type="http://schemas.openxmlformats.org/officeDocument/2006/relationships/image" Target="../media/image105.jpeg"/><Relationship Id="rId1" Type="http://schemas.openxmlformats.org/officeDocument/2006/relationships/image" Target="../media/image6.jpeg"/><Relationship Id="rId6" Type="http://schemas.openxmlformats.org/officeDocument/2006/relationships/image" Target="../media/image70.jpeg"/><Relationship Id="rId11" Type="http://schemas.openxmlformats.org/officeDocument/2006/relationships/image" Target="../media/image75.jpeg"/><Relationship Id="rId24" Type="http://schemas.openxmlformats.org/officeDocument/2006/relationships/image" Target="../media/image88.jpeg"/><Relationship Id="rId32" Type="http://schemas.openxmlformats.org/officeDocument/2006/relationships/image" Target="../media/image96.jpeg"/><Relationship Id="rId37" Type="http://schemas.openxmlformats.org/officeDocument/2006/relationships/image" Target="../media/image101.jpeg"/><Relationship Id="rId40" Type="http://schemas.openxmlformats.org/officeDocument/2006/relationships/image" Target="../media/image104.jpeg"/><Relationship Id="rId45" Type="http://schemas.openxmlformats.org/officeDocument/2006/relationships/image" Target="../media/image109.jpeg"/><Relationship Id="rId5" Type="http://schemas.openxmlformats.org/officeDocument/2006/relationships/image" Target="../media/image69.jpeg"/><Relationship Id="rId15" Type="http://schemas.openxmlformats.org/officeDocument/2006/relationships/image" Target="../media/image79.jpeg"/><Relationship Id="rId23" Type="http://schemas.openxmlformats.org/officeDocument/2006/relationships/image" Target="../media/image87.jpeg"/><Relationship Id="rId28" Type="http://schemas.openxmlformats.org/officeDocument/2006/relationships/image" Target="../media/image92.jpeg"/><Relationship Id="rId36" Type="http://schemas.openxmlformats.org/officeDocument/2006/relationships/image" Target="../media/image100.jpeg"/><Relationship Id="rId49" Type="http://schemas.openxmlformats.org/officeDocument/2006/relationships/image" Target="../media/image113.jpeg"/><Relationship Id="rId10" Type="http://schemas.openxmlformats.org/officeDocument/2006/relationships/image" Target="../media/image74.jpeg"/><Relationship Id="rId19" Type="http://schemas.openxmlformats.org/officeDocument/2006/relationships/image" Target="../media/image83.jpeg"/><Relationship Id="rId31" Type="http://schemas.openxmlformats.org/officeDocument/2006/relationships/image" Target="../media/image95.jpeg"/><Relationship Id="rId44" Type="http://schemas.openxmlformats.org/officeDocument/2006/relationships/image" Target="../media/image108.jpeg"/><Relationship Id="rId52" Type="http://schemas.openxmlformats.org/officeDocument/2006/relationships/image" Target="../media/image116.jpeg"/><Relationship Id="rId4" Type="http://schemas.openxmlformats.org/officeDocument/2006/relationships/image" Target="../media/image68.jpeg"/><Relationship Id="rId9" Type="http://schemas.openxmlformats.org/officeDocument/2006/relationships/image" Target="../media/image73.jpeg"/><Relationship Id="rId14" Type="http://schemas.openxmlformats.org/officeDocument/2006/relationships/image" Target="../media/image78.jpeg"/><Relationship Id="rId22" Type="http://schemas.openxmlformats.org/officeDocument/2006/relationships/image" Target="../media/image86.jpeg"/><Relationship Id="rId27" Type="http://schemas.openxmlformats.org/officeDocument/2006/relationships/image" Target="../media/image91.jpeg"/><Relationship Id="rId30" Type="http://schemas.openxmlformats.org/officeDocument/2006/relationships/image" Target="../media/image94.jpeg"/><Relationship Id="rId35" Type="http://schemas.openxmlformats.org/officeDocument/2006/relationships/image" Target="../media/image99.jpeg"/><Relationship Id="rId43" Type="http://schemas.openxmlformats.org/officeDocument/2006/relationships/image" Target="../media/image107.jpeg"/><Relationship Id="rId48" Type="http://schemas.openxmlformats.org/officeDocument/2006/relationships/image" Target="../media/image112.jpeg"/><Relationship Id="rId8" Type="http://schemas.openxmlformats.org/officeDocument/2006/relationships/image" Target="../media/image72.jpeg"/><Relationship Id="rId51" Type="http://schemas.openxmlformats.org/officeDocument/2006/relationships/image" Target="../media/image115.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22.jpeg"/><Relationship Id="rId13" Type="http://schemas.openxmlformats.org/officeDocument/2006/relationships/image" Target="../media/image127.jpeg"/><Relationship Id="rId18" Type="http://schemas.openxmlformats.org/officeDocument/2006/relationships/image" Target="../media/image132.jpeg"/><Relationship Id="rId3" Type="http://schemas.openxmlformats.org/officeDocument/2006/relationships/image" Target="../media/image117.jpeg"/><Relationship Id="rId7" Type="http://schemas.openxmlformats.org/officeDocument/2006/relationships/image" Target="../media/image121.jpeg"/><Relationship Id="rId12" Type="http://schemas.openxmlformats.org/officeDocument/2006/relationships/image" Target="../media/image126.jpeg"/><Relationship Id="rId17" Type="http://schemas.openxmlformats.org/officeDocument/2006/relationships/image" Target="../media/image131.jpeg"/><Relationship Id="rId2" Type="http://schemas.openxmlformats.org/officeDocument/2006/relationships/image" Target="../media/image27.png"/><Relationship Id="rId16" Type="http://schemas.openxmlformats.org/officeDocument/2006/relationships/image" Target="../media/image130.jpeg"/><Relationship Id="rId1" Type="http://schemas.openxmlformats.org/officeDocument/2006/relationships/image" Target="../media/image6.jpeg"/><Relationship Id="rId6" Type="http://schemas.openxmlformats.org/officeDocument/2006/relationships/image" Target="../media/image120.jpeg"/><Relationship Id="rId11" Type="http://schemas.openxmlformats.org/officeDocument/2006/relationships/image" Target="../media/image125.jpeg"/><Relationship Id="rId5" Type="http://schemas.openxmlformats.org/officeDocument/2006/relationships/image" Target="../media/image119.jpeg"/><Relationship Id="rId15" Type="http://schemas.openxmlformats.org/officeDocument/2006/relationships/image" Target="../media/image129.jpeg"/><Relationship Id="rId10" Type="http://schemas.openxmlformats.org/officeDocument/2006/relationships/image" Target="../media/image124.jpeg"/><Relationship Id="rId4" Type="http://schemas.openxmlformats.org/officeDocument/2006/relationships/image" Target="../media/image118.png"/><Relationship Id="rId9" Type="http://schemas.openxmlformats.org/officeDocument/2006/relationships/image" Target="../media/image123.jpeg"/><Relationship Id="rId14" Type="http://schemas.openxmlformats.org/officeDocument/2006/relationships/image" Target="../media/image128.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39.jpeg"/><Relationship Id="rId13" Type="http://schemas.openxmlformats.org/officeDocument/2006/relationships/image" Target="../media/image144.jpeg"/><Relationship Id="rId18" Type="http://schemas.openxmlformats.org/officeDocument/2006/relationships/image" Target="../media/image149.jpeg"/><Relationship Id="rId26" Type="http://schemas.openxmlformats.org/officeDocument/2006/relationships/image" Target="../media/image157.jpeg"/><Relationship Id="rId39" Type="http://schemas.openxmlformats.org/officeDocument/2006/relationships/image" Target="../media/image170.jpeg"/><Relationship Id="rId3" Type="http://schemas.openxmlformats.org/officeDocument/2006/relationships/image" Target="../media/image134.jpeg"/><Relationship Id="rId21" Type="http://schemas.openxmlformats.org/officeDocument/2006/relationships/image" Target="../media/image152.jpeg"/><Relationship Id="rId34" Type="http://schemas.openxmlformats.org/officeDocument/2006/relationships/image" Target="../media/image165.jpeg"/><Relationship Id="rId42" Type="http://schemas.openxmlformats.org/officeDocument/2006/relationships/image" Target="../media/image173.jpeg"/><Relationship Id="rId7" Type="http://schemas.openxmlformats.org/officeDocument/2006/relationships/image" Target="../media/image138.jpeg"/><Relationship Id="rId12" Type="http://schemas.openxmlformats.org/officeDocument/2006/relationships/image" Target="../media/image143.jpeg"/><Relationship Id="rId17" Type="http://schemas.openxmlformats.org/officeDocument/2006/relationships/image" Target="../media/image148.png"/><Relationship Id="rId25" Type="http://schemas.openxmlformats.org/officeDocument/2006/relationships/image" Target="../media/image156.jpeg"/><Relationship Id="rId33" Type="http://schemas.openxmlformats.org/officeDocument/2006/relationships/image" Target="../media/image164.jpeg"/><Relationship Id="rId38" Type="http://schemas.openxmlformats.org/officeDocument/2006/relationships/image" Target="../media/image169.png"/><Relationship Id="rId2" Type="http://schemas.openxmlformats.org/officeDocument/2006/relationships/image" Target="../media/image27.png"/><Relationship Id="rId16" Type="http://schemas.openxmlformats.org/officeDocument/2006/relationships/image" Target="../media/image147.jpeg"/><Relationship Id="rId20" Type="http://schemas.openxmlformats.org/officeDocument/2006/relationships/image" Target="../media/image151.jpeg"/><Relationship Id="rId29" Type="http://schemas.openxmlformats.org/officeDocument/2006/relationships/image" Target="../media/image160.jpeg"/><Relationship Id="rId41" Type="http://schemas.openxmlformats.org/officeDocument/2006/relationships/image" Target="../media/image172.jpeg"/><Relationship Id="rId1" Type="http://schemas.openxmlformats.org/officeDocument/2006/relationships/image" Target="../media/image133.jpeg"/><Relationship Id="rId6" Type="http://schemas.openxmlformats.org/officeDocument/2006/relationships/image" Target="../media/image137.jpeg"/><Relationship Id="rId11" Type="http://schemas.openxmlformats.org/officeDocument/2006/relationships/image" Target="../media/image142.jpeg"/><Relationship Id="rId24" Type="http://schemas.openxmlformats.org/officeDocument/2006/relationships/image" Target="../media/image155.png"/><Relationship Id="rId32" Type="http://schemas.openxmlformats.org/officeDocument/2006/relationships/image" Target="../media/image163.jpeg"/><Relationship Id="rId37" Type="http://schemas.openxmlformats.org/officeDocument/2006/relationships/image" Target="../media/image168.jpeg"/><Relationship Id="rId40" Type="http://schemas.openxmlformats.org/officeDocument/2006/relationships/image" Target="../media/image171.jpeg"/><Relationship Id="rId5" Type="http://schemas.openxmlformats.org/officeDocument/2006/relationships/image" Target="../media/image136.jpeg"/><Relationship Id="rId15" Type="http://schemas.openxmlformats.org/officeDocument/2006/relationships/image" Target="../media/image146.jpeg"/><Relationship Id="rId23" Type="http://schemas.openxmlformats.org/officeDocument/2006/relationships/image" Target="../media/image154.jpeg"/><Relationship Id="rId28" Type="http://schemas.openxmlformats.org/officeDocument/2006/relationships/image" Target="../media/image159.jpeg"/><Relationship Id="rId36" Type="http://schemas.openxmlformats.org/officeDocument/2006/relationships/image" Target="../media/image167.jpeg"/><Relationship Id="rId10" Type="http://schemas.openxmlformats.org/officeDocument/2006/relationships/image" Target="../media/image141.jpeg"/><Relationship Id="rId19" Type="http://schemas.openxmlformats.org/officeDocument/2006/relationships/image" Target="../media/image150.jpeg"/><Relationship Id="rId31" Type="http://schemas.openxmlformats.org/officeDocument/2006/relationships/image" Target="../media/image162.jpeg"/><Relationship Id="rId4" Type="http://schemas.openxmlformats.org/officeDocument/2006/relationships/image" Target="../media/image135.jpeg"/><Relationship Id="rId9" Type="http://schemas.openxmlformats.org/officeDocument/2006/relationships/image" Target="../media/image140.jpeg"/><Relationship Id="rId14" Type="http://schemas.openxmlformats.org/officeDocument/2006/relationships/image" Target="../media/image145.jpeg"/><Relationship Id="rId22" Type="http://schemas.openxmlformats.org/officeDocument/2006/relationships/image" Target="../media/image153.jpeg"/><Relationship Id="rId27" Type="http://schemas.openxmlformats.org/officeDocument/2006/relationships/image" Target="../media/image158.jpeg"/><Relationship Id="rId30" Type="http://schemas.openxmlformats.org/officeDocument/2006/relationships/image" Target="../media/image161.jpeg"/><Relationship Id="rId35" Type="http://schemas.openxmlformats.org/officeDocument/2006/relationships/image" Target="../media/image166.jpeg"/><Relationship Id="rId43" Type="http://schemas.openxmlformats.org/officeDocument/2006/relationships/image" Target="../media/image174.jpeg"/></Relationships>
</file>

<file path=xl/drawings/drawing1.xml><?xml version="1.0" encoding="utf-8"?>
<xdr:wsDr xmlns:xdr="http://schemas.openxmlformats.org/drawingml/2006/spreadsheetDrawing" xmlns:a="http://schemas.openxmlformats.org/drawingml/2006/main">
  <xdr:twoCellAnchor>
    <xdr:from>
      <xdr:col>12</xdr:col>
      <xdr:colOff>11905</xdr:colOff>
      <xdr:row>240</xdr:row>
      <xdr:rowOff>0</xdr:rowOff>
    </xdr:from>
    <xdr:to>
      <xdr:col>19</xdr:col>
      <xdr:colOff>1142999</xdr:colOff>
      <xdr:row>248</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151</xdr:row>
      <xdr:rowOff>44223</xdr:rowOff>
    </xdr:from>
    <xdr:to>
      <xdr:col>19</xdr:col>
      <xdr:colOff>1143000</xdr:colOff>
      <xdr:row>158</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198</xdr:row>
      <xdr:rowOff>83127</xdr:rowOff>
    </xdr:from>
    <xdr:to>
      <xdr:col>19</xdr:col>
      <xdr:colOff>1166812</xdr:colOff>
      <xdr:row>204</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255</xdr:row>
      <xdr:rowOff>23813</xdr:rowOff>
    </xdr:from>
    <xdr:to>
      <xdr:col>19</xdr:col>
      <xdr:colOff>1095376</xdr:colOff>
      <xdr:row>262</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275</xdr:row>
      <xdr:rowOff>0</xdr:rowOff>
    </xdr:from>
    <xdr:to>
      <xdr:col>19</xdr:col>
      <xdr:colOff>1131094</xdr:colOff>
      <xdr:row>282</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489516" y="292667"/>
          <a:ext cx="2026896" cy="1020129"/>
        </a:xfrm>
        <a:prstGeom prst="rect">
          <a:avLst/>
        </a:prstGeom>
      </xdr:spPr>
    </xdr:pic>
    <xdr:clientData/>
  </xdr:twoCellAnchor>
  <xdr:twoCellAnchor>
    <xdr:from>
      <xdr:col>11</xdr:col>
      <xdr:colOff>142875</xdr:colOff>
      <xdr:row>136</xdr:row>
      <xdr:rowOff>269875</xdr:rowOff>
    </xdr:from>
    <xdr:to>
      <xdr:col>19</xdr:col>
      <xdr:colOff>1188736</xdr:colOff>
      <xdr:row>148</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706583</xdr:colOff>
      <xdr:row>382</xdr:row>
      <xdr:rowOff>180109</xdr:rowOff>
    </xdr:from>
    <xdr:to>
      <xdr:col>17</xdr:col>
      <xdr:colOff>137853</xdr:colOff>
      <xdr:row>382</xdr:row>
      <xdr:rowOff>5020195</xdr:rowOff>
    </xdr:to>
    <xdr:pic>
      <xdr:nvPicPr>
        <xdr:cNvPr id="11" name="Imagen 10">
          <a:extLst>
            <a:ext uri="{FF2B5EF4-FFF2-40B4-BE49-F238E27FC236}">
              <a16:creationId xmlns:a16="http://schemas.microsoft.com/office/drawing/2014/main" id="{14A25530-CE10-447F-80B0-B2E0AFDA5821}"/>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874328" y="508849745"/>
          <a:ext cx="9420398" cy="48400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2DE20071-E6FB-4A37-9D61-C3D95D45743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104775</xdr:colOff>
      <xdr:row>1</xdr:row>
      <xdr:rowOff>47625</xdr:rowOff>
    </xdr:from>
    <xdr:ext cx="619125" cy="533400"/>
    <xdr:pic>
      <xdr:nvPicPr>
        <xdr:cNvPr id="3" name="4 Imagen">
          <a:extLst>
            <a:ext uri="{FF2B5EF4-FFF2-40B4-BE49-F238E27FC236}">
              <a16:creationId xmlns:a16="http://schemas.microsoft.com/office/drawing/2014/main" id="{AAC68806-E573-4267-8644-8D3BC0EC9AC2}"/>
            </a:ext>
          </a:extLst>
        </xdr:cNvPr>
        <xdr:cNvPicPr>
          <a:picLocks noChangeAspect="1"/>
        </xdr:cNvPicPr>
      </xdr:nvPicPr>
      <xdr:blipFill>
        <a:blip xmlns:r="http://schemas.openxmlformats.org/officeDocument/2006/relationships" r:embed="rId2"/>
        <a:stretch>
          <a:fillRect/>
        </a:stretch>
      </xdr:blipFill>
      <xdr:spPr>
        <a:xfrm>
          <a:off x="417195" y="230505"/>
          <a:ext cx="619125" cy="533400"/>
        </a:xfrm>
        <a:prstGeom prst="rect">
          <a:avLst/>
        </a:prstGeom>
      </xdr:spPr>
    </xdr:pic>
    <xdr:clientData/>
  </xdr:oneCellAnchor>
  <xdr:oneCellAnchor>
    <xdr:from>
      <xdr:col>18</xdr:col>
      <xdr:colOff>342900</xdr:colOff>
      <xdr:row>1</xdr:row>
      <xdr:rowOff>57149</xdr:rowOff>
    </xdr:from>
    <xdr:ext cx="750867" cy="504825"/>
    <xdr:pic>
      <xdr:nvPicPr>
        <xdr:cNvPr id="4" name="Imagen 3">
          <a:extLst>
            <a:ext uri="{FF2B5EF4-FFF2-40B4-BE49-F238E27FC236}">
              <a16:creationId xmlns:a16="http://schemas.microsoft.com/office/drawing/2014/main" id="{2418C9E7-2E38-4C53-A4D8-E10C53EFEE4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375380" y="240029"/>
          <a:ext cx="750867" cy="504825"/>
        </a:xfrm>
        <a:prstGeom prst="rect">
          <a:avLst/>
        </a:prstGeom>
      </xdr:spPr>
    </xdr:pic>
    <xdr:clientData/>
  </xdr:oneCellAnchor>
  <xdr:oneCellAnchor>
    <xdr:from>
      <xdr:col>10</xdr:col>
      <xdr:colOff>104775</xdr:colOff>
      <xdr:row>1</xdr:row>
      <xdr:rowOff>38100</xdr:rowOff>
    </xdr:from>
    <xdr:ext cx="552450" cy="552450"/>
    <xdr:pic>
      <xdr:nvPicPr>
        <xdr:cNvPr id="5" name="4 Imagen">
          <a:extLst>
            <a:ext uri="{FF2B5EF4-FFF2-40B4-BE49-F238E27FC236}">
              <a16:creationId xmlns:a16="http://schemas.microsoft.com/office/drawing/2014/main" id="{992EA315-B57F-464B-BE75-3B627019EF15}"/>
            </a:ext>
          </a:extLst>
        </xdr:cNvPr>
        <xdr:cNvPicPr>
          <a:picLocks noChangeAspect="1"/>
        </xdr:cNvPicPr>
      </xdr:nvPicPr>
      <xdr:blipFill>
        <a:blip xmlns:r="http://schemas.openxmlformats.org/officeDocument/2006/relationships" r:embed="rId2"/>
        <a:stretch>
          <a:fillRect/>
        </a:stretch>
      </xdr:blipFill>
      <xdr:spPr>
        <a:xfrm>
          <a:off x="9317355" y="220980"/>
          <a:ext cx="552450" cy="55245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2AB5B24-D1BE-4E1A-BB89-75EEA97DACA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049D9407-7793-4661-ABA4-D36FB86EA513}"/>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7</xdr:col>
      <xdr:colOff>168848</xdr:colOff>
      <xdr:row>24</xdr:row>
      <xdr:rowOff>47251</xdr:rowOff>
    </xdr:from>
    <xdr:to>
      <xdr:col>11</xdr:col>
      <xdr:colOff>528848</xdr:colOff>
      <xdr:row>37</xdr:row>
      <xdr:rowOff>126751</xdr:rowOff>
    </xdr:to>
    <xdr:pic>
      <xdr:nvPicPr>
        <xdr:cNvPr id="4" name="Imagen 3">
          <a:extLst>
            <a:ext uri="{FF2B5EF4-FFF2-40B4-BE49-F238E27FC236}">
              <a16:creationId xmlns:a16="http://schemas.microsoft.com/office/drawing/2014/main" id="{B4CA229B-4201-4685-833F-E92E87C2AD2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716208" y="4832611"/>
          <a:ext cx="3529920" cy="2456940"/>
        </a:xfrm>
        <a:prstGeom prst="rect">
          <a:avLst/>
        </a:prstGeom>
      </xdr:spPr>
    </xdr:pic>
    <xdr:clientData/>
  </xdr:twoCellAnchor>
  <xdr:twoCellAnchor editAs="oneCell">
    <xdr:from>
      <xdr:col>1</xdr:col>
      <xdr:colOff>647700</xdr:colOff>
      <xdr:row>24</xdr:row>
      <xdr:rowOff>66675</xdr:rowOff>
    </xdr:from>
    <xdr:to>
      <xdr:col>6</xdr:col>
      <xdr:colOff>197700</xdr:colOff>
      <xdr:row>37</xdr:row>
      <xdr:rowOff>110175</xdr:rowOff>
    </xdr:to>
    <xdr:pic>
      <xdr:nvPicPr>
        <xdr:cNvPr id="5" name="Imagen 4">
          <a:extLst>
            <a:ext uri="{FF2B5EF4-FFF2-40B4-BE49-F238E27FC236}">
              <a16:creationId xmlns:a16="http://schemas.microsoft.com/office/drawing/2014/main" id="{BF00E140-DE41-436A-B09F-B8FAED5A5A5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40180" y="4852035"/>
          <a:ext cx="3512400" cy="2420940"/>
        </a:xfrm>
        <a:prstGeom prst="rect">
          <a:avLst/>
        </a:prstGeom>
      </xdr:spPr>
    </xdr:pic>
    <xdr:clientData/>
  </xdr:twoCellAnchor>
  <xdr:twoCellAnchor editAs="oneCell">
    <xdr:from>
      <xdr:col>7</xdr:col>
      <xdr:colOff>228600</xdr:colOff>
      <xdr:row>8</xdr:row>
      <xdr:rowOff>66675</xdr:rowOff>
    </xdr:from>
    <xdr:to>
      <xdr:col>11</xdr:col>
      <xdr:colOff>540600</xdr:colOff>
      <xdr:row>21</xdr:row>
      <xdr:rowOff>110175</xdr:rowOff>
    </xdr:to>
    <xdr:pic>
      <xdr:nvPicPr>
        <xdr:cNvPr id="6" name="Imagen 5">
          <a:extLst>
            <a:ext uri="{FF2B5EF4-FFF2-40B4-BE49-F238E27FC236}">
              <a16:creationId xmlns:a16="http://schemas.microsoft.com/office/drawing/2014/main" id="{75E013B7-D462-4641-A807-79CCDECDDFB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775960" y="1918335"/>
          <a:ext cx="3481920" cy="2420940"/>
        </a:xfrm>
        <a:prstGeom prst="rect">
          <a:avLst/>
        </a:prstGeom>
      </xdr:spPr>
    </xdr:pic>
    <xdr:clientData/>
  </xdr:twoCellAnchor>
  <xdr:twoCellAnchor editAs="oneCell">
    <xdr:from>
      <xdr:col>1</xdr:col>
      <xdr:colOff>590550</xdr:colOff>
      <xdr:row>8</xdr:row>
      <xdr:rowOff>66675</xdr:rowOff>
    </xdr:from>
    <xdr:to>
      <xdr:col>6</xdr:col>
      <xdr:colOff>140550</xdr:colOff>
      <xdr:row>21</xdr:row>
      <xdr:rowOff>110175</xdr:rowOff>
    </xdr:to>
    <xdr:pic>
      <xdr:nvPicPr>
        <xdr:cNvPr id="7" name="Imagen 6">
          <a:extLst>
            <a:ext uri="{FF2B5EF4-FFF2-40B4-BE49-F238E27FC236}">
              <a16:creationId xmlns:a16="http://schemas.microsoft.com/office/drawing/2014/main" id="{1EE76FEF-4583-41F6-82CB-0A96263E2C2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83030" y="1918335"/>
          <a:ext cx="3512400" cy="2420940"/>
        </a:xfrm>
        <a:prstGeom prst="rect">
          <a:avLst/>
        </a:prstGeom>
      </xdr:spPr>
    </xdr:pic>
    <xdr:clientData/>
  </xdr:twoCellAnchor>
  <xdr:oneCellAnchor>
    <xdr:from>
      <xdr:col>7</xdr:col>
      <xdr:colOff>168848</xdr:colOff>
      <xdr:row>40</xdr:row>
      <xdr:rowOff>47251</xdr:rowOff>
    </xdr:from>
    <xdr:ext cx="3408000" cy="2556000"/>
    <xdr:pic>
      <xdr:nvPicPr>
        <xdr:cNvPr id="8" name="Imagen 7">
          <a:extLst>
            <a:ext uri="{FF2B5EF4-FFF2-40B4-BE49-F238E27FC236}">
              <a16:creationId xmlns:a16="http://schemas.microsoft.com/office/drawing/2014/main" id="{8E253F6C-73CB-42AD-A947-A3E658799A3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716208" y="8040631"/>
          <a:ext cx="3408000" cy="2556000"/>
        </a:xfrm>
        <a:prstGeom prst="rect">
          <a:avLst/>
        </a:prstGeom>
      </xdr:spPr>
    </xdr:pic>
    <xdr:clientData/>
  </xdr:oneCellAnchor>
  <xdr:oneCellAnchor>
    <xdr:from>
      <xdr:col>1</xdr:col>
      <xdr:colOff>647700</xdr:colOff>
      <xdr:row>40</xdr:row>
      <xdr:rowOff>66675</xdr:rowOff>
    </xdr:from>
    <xdr:ext cx="3360000" cy="2520000"/>
    <xdr:pic>
      <xdr:nvPicPr>
        <xdr:cNvPr id="9" name="Imagen 8">
          <a:extLst>
            <a:ext uri="{FF2B5EF4-FFF2-40B4-BE49-F238E27FC236}">
              <a16:creationId xmlns:a16="http://schemas.microsoft.com/office/drawing/2014/main" id="{E68BAD0E-38A8-49C3-AA9B-47DDC08C9F0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40180" y="8060055"/>
          <a:ext cx="3360000" cy="2520000"/>
        </a:xfrm>
        <a:prstGeom prst="rect">
          <a:avLst/>
        </a:prstGeom>
      </xdr:spPr>
    </xdr:pic>
    <xdr:clientData/>
  </xdr:oneCellAnchor>
  <xdr:oneCellAnchor>
    <xdr:from>
      <xdr:col>7</xdr:col>
      <xdr:colOff>168848</xdr:colOff>
      <xdr:row>56</xdr:row>
      <xdr:rowOff>47251</xdr:rowOff>
    </xdr:from>
    <xdr:ext cx="3408000" cy="2556000"/>
    <xdr:pic>
      <xdr:nvPicPr>
        <xdr:cNvPr id="10" name="Imagen 9">
          <a:extLst>
            <a:ext uri="{FF2B5EF4-FFF2-40B4-BE49-F238E27FC236}">
              <a16:creationId xmlns:a16="http://schemas.microsoft.com/office/drawing/2014/main" id="{7C65DB81-9EEC-46A3-9C07-846AA33F886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716208" y="10974331"/>
          <a:ext cx="3408000" cy="2556000"/>
        </a:xfrm>
        <a:prstGeom prst="rect">
          <a:avLst/>
        </a:prstGeom>
      </xdr:spPr>
    </xdr:pic>
    <xdr:clientData/>
  </xdr:oneCellAnchor>
  <xdr:oneCellAnchor>
    <xdr:from>
      <xdr:col>1</xdr:col>
      <xdr:colOff>647700</xdr:colOff>
      <xdr:row>56</xdr:row>
      <xdr:rowOff>66675</xdr:rowOff>
    </xdr:from>
    <xdr:ext cx="3360000" cy="2520000"/>
    <xdr:pic>
      <xdr:nvPicPr>
        <xdr:cNvPr id="11" name="Imagen 10">
          <a:extLst>
            <a:ext uri="{FF2B5EF4-FFF2-40B4-BE49-F238E27FC236}">
              <a16:creationId xmlns:a16="http://schemas.microsoft.com/office/drawing/2014/main" id="{A60BD831-CC0B-415D-A651-1B9C7156534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440180" y="10993755"/>
          <a:ext cx="3360000" cy="2520000"/>
        </a:xfrm>
        <a:prstGeom prst="rect">
          <a:avLst/>
        </a:prstGeom>
      </xdr:spPr>
    </xdr:pic>
    <xdr:clientData/>
  </xdr:oneCellAnchor>
  <xdr:oneCellAnchor>
    <xdr:from>
      <xdr:col>7</xdr:col>
      <xdr:colOff>168848</xdr:colOff>
      <xdr:row>72</xdr:row>
      <xdr:rowOff>47251</xdr:rowOff>
    </xdr:from>
    <xdr:ext cx="3408000" cy="2556000"/>
    <xdr:pic>
      <xdr:nvPicPr>
        <xdr:cNvPr id="12" name="Imagen 11">
          <a:extLst>
            <a:ext uri="{FF2B5EF4-FFF2-40B4-BE49-F238E27FC236}">
              <a16:creationId xmlns:a16="http://schemas.microsoft.com/office/drawing/2014/main" id="{0956AB91-A612-4700-9CB0-296CF7A2BA0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716208" y="14258551"/>
          <a:ext cx="3408000" cy="2556000"/>
        </a:xfrm>
        <a:prstGeom prst="rect">
          <a:avLst/>
        </a:prstGeom>
      </xdr:spPr>
    </xdr:pic>
    <xdr:clientData/>
  </xdr:oneCellAnchor>
  <xdr:oneCellAnchor>
    <xdr:from>
      <xdr:col>1</xdr:col>
      <xdr:colOff>647700</xdr:colOff>
      <xdr:row>72</xdr:row>
      <xdr:rowOff>66675</xdr:rowOff>
    </xdr:from>
    <xdr:ext cx="3360000" cy="2520000"/>
    <xdr:pic>
      <xdr:nvPicPr>
        <xdr:cNvPr id="13" name="Imagen 12">
          <a:extLst>
            <a:ext uri="{FF2B5EF4-FFF2-40B4-BE49-F238E27FC236}">
              <a16:creationId xmlns:a16="http://schemas.microsoft.com/office/drawing/2014/main" id="{8540C0F3-C143-4C94-9D67-17FF01C551A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440180" y="14277975"/>
          <a:ext cx="3360000" cy="2520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4849" y="123826"/>
          <a:ext cx="714375" cy="247649"/>
        </a:xfrm>
        <a:prstGeom prst="rect">
          <a:avLst/>
        </a:prstGeom>
      </xdr:spPr>
    </xdr:pic>
    <xdr:clientData/>
  </xdr:oneCellAnchor>
  <xdr:twoCellAnchor editAs="oneCell">
    <xdr:from>
      <xdr:col>1</xdr:col>
      <xdr:colOff>555172</xdr:colOff>
      <xdr:row>5</xdr:row>
      <xdr:rowOff>141514</xdr:rowOff>
    </xdr:from>
    <xdr:to>
      <xdr:col>5</xdr:col>
      <xdr:colOff>873852</xdr:colOff>
      <xdr:row>18</xdr:row>
      <xdr:rowOff>146140</xdr:rowOff>
    </xdr:to>
    <xdr:pic>
      <xdr:nvPicPr>
        <xdr:cNvPr id="10" name="3 Imagen">
          <a:extLst>
            <a:ext uri="{FF2B5EF4-FFF2-40B4-BE49-F238E27FC236}">
              <a16:creationId xmlns:a16="http://schemas.microsoft.com/office/drawing/2014/main" id="{0EE15867-1726-40AC-A51A-756EE106DA8A}"/>
            </a:ext>
          </a:extLst>
        </xdr:cNvPr>
        <xdr:cNvPicPr>
          <a:picLocks noChangeAspect="1"/>
        </xdr:cNvPicPr>
      </xdr:nvPicPr>
      <xdr:blipFill>
        <a:blip xmlns:r="http://schemas.openxmlformats.org/officeDocument/2006/relationships" r:embed="rId3"/>
        <a:stretch>
          <a:fillRect/>
        </a:stretch>
      </xdr:blipFill>
      <xdr:spPr>
        <a:xfrm>
          <a:off x="1023258" y="1578428"/>
          <a:ext cx="3453765" cy="2421255"/>
        </a:xfrm>
        <a:prstGeom prst="rect">
          <a:avLst/>
        </a:prstGeom>
      </xdr:spPr>
    </xdr:pic>
    <xdr:clientData/>
  </xdr:twoCellAnchor>
  <xdr:twoCellAnchor editAs="oneCell">
    <xdr:from>
      <xdr:col>7</xdr:col>
      <xdr:colOff>332832</xdr:colOff>
      <xdr:row>5</xdr:row>
      <xdr:rowOff>141514</xdr:rowOff>
    </xdr:from>
    <xdr:to>
      <xdr:col>11</xdr:col>
      <xdr:colOff>148863</xdr:colOff>
      <xdr:row>18</xdr:row>
      <xdr:rowOff>153760</xdr:rowOff>
    </xdr:to>
    <xdr:pic>
      <xdr:nvPicPr>
        <xdr:cNvPr id="11" name="5 Imagen">
          <a:extLst>
            <a:ext uri="{FF2B5EF4-FFF2-40B4-BE49-F238E27FC236}">
              <a16:creationId xmlns:a16="http://schemas.microsoft.com/office/drawing/2014/main" id="{DE0CBD34-E4CE-4621-B45B-4CCF3D2F2508}"/>
            </a:ext>
          </a:extLst>
        </xdr:cNvPr>
        <xdr:cNvPicPr>
          <a:picLocks noChangeAspect="1"/>
        </xdr:cNvPicPr>
      </xdr:nvPicPr>
      <xdr:blipFill>
        <a:blip xmlns:r="http://schemas.openxmlformats.org/officeDocument/2006/relationships" r:embed="rId4"/>
        <a:stretch>
          <a:fillRect/>
        </a:stretch>
      </xdr:blipFill>
      <xdr:spPr>
        <a:xfrm>
          <a:off x="5307603" y="1578428"/>
          <a:ext cx="3451860" cy="2428875"/>
        </a:xfrm>
        <a:prstGeom prst="rect">
          <a:avLst/>
        </a:prstGeom>
      </xdr:spPr>
    </xdr:pic>
    <xdr:clientData/>
  </xdr:twoCellAnchor>
  <xdr:twoCellAnchor editAs="oneCell">
    <xdr:from>
      <xdr:col>8</xdr:col>
      <xdr:colOff>210367</xdr:colOff>
      <xdr:row>21</xdr:row>
      <xdr:rowOff>88174</xdr:rowOff>
    </xdr:from>
    <xdr:to>
      <xdr:col>10</xdr:col>
      <xdr:colOff>98516</xdr:colOff>
      <xdr:row>34</xdr:row>
      <xdr:rowOff>92800</xdr:rowOff>
    </xdr:to>
    <xdr:pic>
      <xdr:nvPicPr>
        <xdr:cNvPr id="14" name="10 Imagen">
          <a:extLst>
            <a:ext uri="{FF2B5EF4-FFF2-40B4-BE49-F238E27FC236}">
              <a16:creationId xmlns:a16="http://schemas.microsoft.com/office/drawing/2014/main" id="{E47CE08F-22DE-4565-A364-01B010B3F1FB}"/>
            </a:ext>
          </a:extLst>
        </xdr:cNvPr>
        <xdr:cNvPicPr>
          <a:picLocks noChangeAspect="1"/>
        </xdr:cNvPicPr>
      </xdr:nvPicPr>
      <xdr:blipFill>
        <a:blip xmlns:r="http://schemas.openxmlformats.org/officeDocument/2006/relationships" r:embed="rId5"/>
        <a:stretch>
          <a:fillRect/>
        </a:stretch>
      </xdr:blipFill>
      <xdr:spPr>
        <a:xfrm>
          <a:off x="5968910" y="4725488"/>
          <a:ext cx="1956435" cy="2421255"/>
        </a:xfrm>
        <a:prstGeom prst="rect">
          <a:avLst/>
        </a:prstGeom>
      </xdr:spPr>
    </xdr:pic>
    <xdr:clientData/>
  </xdr:twoCellAnchor>
  <xdr:twoCellAnchor editAs="oneCell">
    <xdr:from>
      <xdr:col>1</xdr:col>
      <xdr:colOff>587829</xdr:colOff>
      <xdr:row>21</xdr:row>
      <xdr:rowOff>99060</xdr:rowOff>
    </xdr:from>
    <xdr:to>
      <xdr:col>5</xdr:col>
      <xdr:colOff>898889</xdr:colOff>
      <xdr:row>34</xdr:row>
      <xdr:rowOff>111306</xdr:rowOff>
    </xdr:to>
    <xdr:pic>
      <xdr:nvPicPr>
        <xdr:cNvPr id="15" name="4 Imagen">
          <a:extLst>
            <a:ext uri="{FF2B5EF4-FFF2-40B4-BE49-F238E27FC236}">
              <a16:creationId xmlns:a16="http://schemas.microsoft.com/office/drawing/2014/main" id="{B8640FAE-4BB0-4123-945D-67B72825E19C}"/>
            </a:ext>
          </a:extLst>
        </xdr:cNvPr>
        <xdr:cNvPicPr>
          <a:picLocks noChangeAspect="1"/>
        </xdr:cNvPicPr>
      </xdr:nvPicPr>
      <xdr:blipFill>
        <a:blip xmlns:r="http://schemas.openxmlformats.org/officeDocument/2006/relationships" r:embed="rId6"/>
        <a:stretch>
          <a:fillRect/>
        </a:stretch>
      </xdr:blipFill>
      <xdr:spPr>
        <a:xfrm>
          <a:off x="1055915" y="4736374"/>
          <a:ext cx="3446145" cy="2428875"/>
        </a:xfrm>
        <a:prstGeom prst="rect">
          <a:avLst/>
        </a:prstGeom>
      </xdr:spPr>
    </xdr:pic>
    <xdr:clientData/>
  </xdr:twoCellAnchor>
  <xdr:twoCellAnchor editAs="oneCell">
    <xdr:from>
      <xdr:col>2</xdr:col>
      <xdr:colOff>263235</xdr:colOff>
      <xdr:row>53</xdr:row>
      <xdr:rowOff>43296</xdr:rowOff>
    </xdr:from>
    <xdr:to>
      <xdr:col>5</xdr:col>
      <xdr:colOff>3462</xdr:colOff>
      <xdr:row>66</xdr:row>
      <xdr:rowOff>130629</xdr:rowOff>
    </xdr:to>
    <xdr:pic>
      <xdr:nvPicPr>
        <xdr:cNvPr id="20" name="Imagen 19">
          <a:extLst>
            <a:ext uri="{FF2B5EF4-FFF2-40B4-BE49-F238E27FC236}">
              <a16:creationId xmlns:a16="http://schemas.microsoft.com/office/drawing/2014/main" id="{07046810-52B8-4851-9892-066EE396ABED}"/>
            </a:ext>
          </a:extLst>
        </xdr:cNvPr>
        <xdr:cNvPicPr>
          <a:picLocks noChangeAspect="1"/>
        </xdr:cNvPicPr>
      </xdr:nvPicPr>
      <xdr:blipFill>
        <a:blip xmlns:r="http://schemas.openxmlformats.org/officeDocument/2006/relationships" r:embed="rId7"/>
        <a:stretch>
          <a:fillRect/>
        </a:stretch>
      </xdr:blipFill>
      <xdr:spPr>
        <a:xfrm>
          <a:off x="1515092" y="10874582"/>
          <a:ext cx="2091541" cy="2493076"/>
        </a:xfrm>
        <a:prstGeom prst="rect">
          <a:avLst/>
        </a:prstGeom>
      </xdr:spPr>
    </xdr:pic>
    <xdr:clientData/>
  </xdr:twoCellAnchor>
  <xdr:twoCellAnchor editAs="oneCell">
    <xdr:from>
      <xdr:col>8</xdr:col>
      <xdr:colOff>315190</xdr:colOff>
      <xdr:row>53</xdr:row>
      <xdr:rowOff>34637</xdr:rowOff>
    </xdr:from>
    <xdr:to>
      <xdr:col>10</xdr:col>
      <xdr:colOff>360712</xdr:colOff>
      <xdr:row>66</xdr:row>
      <xdr:rowOff>163286</xdr:rowOff>
    </xdr:to>
    <xdr:pic>
      <xdr:nvPicPr>
        <xdr:cNvPr id="21" name="Imagen 20">
          <a:extLst>
            <a:ext uri="{FF2B5EF4-FFF2-40B4-BE49-F238E27FC236}">
              <a16:creationId xmlns:a16="http://schemas.microsoft.com/office/drawing/2014/main" id="{90E8DB51-0B0B-46DE-84FE-4C018EBB7250}"/>
            </a:ext>
          </a:extLst>
        </xdr:cNvPr>
        <xdr:cNvPicPr>
          <a:picLocks noChangeAspect="1"/>
        </xdr:cNvPicPr>
      </xdr:nvPicPr>
      <xdr:blipFill>
        <a:blip xmlns:r="http://schemas.openxmlformats.org/officeDocument/2006/relationships" r:embed="rId8"/>
        <a:stretch>
          <a:fillRect/>
        </a:stretch>
      </xdr:blipFill>
      <xdr:spPr>
        <a:xfrm>
          <a:off x="6073733" y="10865923"/>
          <a:ext cx="2113808" cy="2534392"/>
        </a:xfrm>
        <a:prstGeom prst="rect">
          <a:avLst/>
        </a:prstGeom>
      </xdr:spPr>
    </xdr:pic>
    <xdr:clientData/>
  </xdr:twoCellAnchor>
  <xdr:twoCellAnchor editAs="oneCell">
    <xdr:from>
      <xdr:col>1</xdr:col>
      <xdr:colOff>489857</xdr:colOff>
      <xdr:row>37</xdr:row>
      <xdr:rowOff>99703</xdr:rowOff>
    </xdr:from>
    <xdr:to>
      <xdr:col>5</xdr:col>
      <xdr:colOff>847725</xdr:colOff>
      <xdr:row>50</xdr:row>
      <xdr:rowOff>137649</xdr:rowOff>
    </xdr:to>
    <xdr:pic>
      <xdr:nvPicPr>
        <xdr:cNvPr id="22" name="Imagen 21">
          <a:extLst>
            <a:ext uri="{FF2B5EF4-FFF2-40B4-BE49-F238E27FC236}">
              <a16:creationId xmlns:a16="http://schemas.microsoft.com/office/drawing/2014/main" id="{EFF2E9B0-2CD4-4799-942D-DD4956031FCD}"/>
            </a:ext>
          </a:extLst>
        </xdr:cNvPr>
        <xdr:cNvPicPr>
          <a:picLocks noChangeAspect="1"/>
        </xdr:cNvPicPr>
      </xdr:nvPicPr>
      <xdr:blipFill>
        <a:blip xmlns:r="http://schemas.openxmlformats.org/officeDocument/2006/relationships" r:embed="rId9"/>
        <a:stretch>
          <a:fillRect/>
        </a:stretch>
      </xdr:blipFill>
      <xdr:spPr>
        <a:xfrm>
          <a:off x="957943" y="7937417"/>
          <a:ext cx="3492953" cy="2443689"/>
        </a:xfrm>
        <a:prstGeom prst="rect">
          <a:avLst/>
        </a:prstGeom>
      </xdr:spPr>
    </xdr:pic>
    <xdr:clientData/>
  </xdr:twoCellAnchor>
  <xdr:twoCellAnchor editAs="oneCell">
    <xdr:from>
      <xdr:col>7</xdr:col>
      <xdr:colOff>337457</xdr:colOff>
      <xdr:row>37</xdr:row>
      <xdr:rowOff>65314</xdr:rowOff>
    </xdr:from>
    <xdr:to>
      <xdr:col>11</xdr:col>
      <xdr:colOff>157348</xdr:colOff>
      <xdr:row>50</xdr:row>
      <xdr:rowOff>103260</xdr:rowOff>
    </xdr:to>
    <xdr:pic>
      <xdr:nvPicPr>
        <xdr:cNvPr id="23" name="Imagen 22">
          <a:extLst>
            <a:ext uri="{FF2B5EF4-FFF2-40B4-BE49-F238E27FC236}">
              <a16:creationId xmlns:a16="http://schemas.microsoft.com/office/drawing/2014/main" id="{3B59B291-B0C1-49E5-B78D-E9E5A6122E5B}"/>
            </a:ext>
          </a:extLst>
        </xdr:cNvPr>
        <xdr:cNvPicPr>
          <a:picLocks noChangeAspect="1"/>
        </xdr:cNvPicPr>
      </xdr:nvPicPr>
      <xdr:blipFill>
        <a:blip xmlns:r="http://schemas.openxmlformats.org/officeDocument/2006/relationships" r:embed="rId10"/>
        <a:stretch>
          <a:fillRect/>
        </a:stretch>
      </xdr:blipFill>
      <xdr:spPr>
        <a:xfrm>
          <a:off x="5312228" y="7903028"/>
          <a:ext cx="3455720" cy="244368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CB66A39B-BAD7-4E99-BDEF-365694BE0F2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1606EB11-60F7-4BE9-957C-F0217CD7E0F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oneCellAnchor>
    <xdr:from>
      <xdr:col>1</xdr:col>
      <xdr:colOff>72603</xdr:colOff>
      <xdr:row>6</xdr:row>
      <xdr:rowOff>39570</xdr:rowOff>
    </xdr:from>
    <xdr:ext cx="3613572" cy="2579805"/>
    <xdr:pic>
      <xdr:nvPicPr>
        <xdr:cNvPr id="4" name="Imagen 3">
          <a:extLst>
            <a:ext uri="{FF2B5EF4-FFF2-40B4-BE49-F238E27FC236}">
              <a16:creationId xmlns:a16="http://schemas.microsoft.com/office/drawing/2014/main" id="{DFA1254A-1057-469F-B4D6-6CB908B17E7A}"/>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339303" y="1776930"/>
          <a:ext cx="3613572" cy="2579805"/>
        </a:xfrm>
        <a:prstGeom prst="rect">
          <a:avLst/>
        </a:prstGeom>
      </xdr:spPr>
    </xdr:pic>
    <xdr:clientData/>
  </xdr:oneCellAnchor>
  <xdr:oneCellAnchor>
    <xdr:from>
      <xdr:col>7</xdr:col>
      <xdr:colOff>126699</xdr:colOff>
      <xdr:row>39</xdr:row>
      <xdr:rowOff>80737</xdr:rowOff>
    </xdr:from>
    <xdr:ext cx="4416726" cy="2491013"/>
    <xdr:pic>
      <xdr:nvPicPr>
        <xdr:cNvPr id="5" name="Imagen 4">
          <a:extLst>
            <a:ext uri="{FF2B5EF4-FFF2-40B4-BE49-F238E27FC236}">
              <a16:creationId xmlns:a16="http://schemas.microsoft.com/office/drawing/2014/main" id="{CE71EEF7-4383-4F11-A9C3-2554C4B14BE6}"/>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271979" y="8607517"/>
          <a:ext cx="4416726" cy="2491013"/>
        </a:xfrm>
        <a:prstGeom prst="rect">
          <a:avLst/>
        </a:prstGeom>
      </xdr:spPr>
    </xdr:pic>
    <xdr:clientData/>
  </xdr:oneCellAnchor>
  <xdr:oneCellAnchor>
    <xdr:from>
      <xdr:col>1</xdr:col>
      <xdr:colOff>67719</xdr:colOff>
      <xdr:row>39</xdr:row>
      <xdr:rowOff>38100</xdr:rowOff>
    </xdr:from>
    <xdr:ext cx="3637505" cy="2543175"/>
    <xdr:pic>
      <xdr:nvPicPr>
        <xdr:cNvPr id="6" name="Imagen 5">
          <a:extLst>
            <a:ext uri="{FF2B5EF4-FFF2-40B4-BE49-F238E27FC236}">
              <a16:creationId xmlns:a16="http://schemas.microsoft.com/office/drawing/2014/main" id="{FF40D9A7-BA07-4605-93C4-3052DE45CFDD}"/>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34419" y="8564880"/>
          <a:ext cx="3637505" cy="2543175"/>
        </a:xfrm>
        <a:prstGeom prst="rect">
          <a:avLst/>
        </a:prstGeom>
      </xdr:spPr>
    </xdr:pic>
    <xdr:clientData/>
  </xdr:oneCellAnchor>
  <xdr:oneCellAnchor>
    <xdr:from>
      <xdr:col>7</xdr:col>
      <xdr:colOff>98426</xdr:colOff>
      <xdr:row>22</xdr:row>
      <xdr:rowOff>66677</xdr:rowOff>
    </xdr:from>
    <xdr:ext cx="4492624" cy="2552698"/>
    <xdr:pic>
      <xdr:nvPicPr>
        <xdr:cNvPr id="7" name="Imagen 6">
          <a:extLst>
            <a:ext uri="{FF2B5EF4-FFF2-40B4-BE49-F238E27FC236}">
              <a16:creationId xmlns:a16="http://schemas.microsoft.com/office/drawing/2014/main" id="{8EA6B723-2DC9-430E-9772-9AFCF818FA38}"/>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243706" y="5050157"/>
          <a:ext cx="4492624" cy="2552698"/>
        </a:xfrm>
        <a:prstGeom prst="rect">
          <a:avLst/>
        </a:prstGeom>
      </xdr:spPr>
    </xdr:pic>
    <xdr:clientData/>
  </xdr:oneCellAnchor>
  <xdr:oneCellAnchor>
    <xdr:from>
      <xdr:col>7</xdr:col>
      <xdr:colOff>145559</xdr:colOff>
      <xdr:row>6</xdr:row>
      <xdr:rowOff>55964</xdr:rowOff>
    </xdr:from>
    <xdr:ext cx="4378816" cy="2534836"/>
    <xdr:pic>
      <xdr:nvPicPr>
        <xdr:cNvPr id="8" name="Imagen 7">
          <a:extLst>
            <a:ext uri="{FF2B5EF4-FFF2-40B4-BE49-F238E27FC236}">
              <a16:creationId xmlns:a16="http://schemas.microsoft.com/office/drawing/2014/main" id="{0BD4CFCE-A548-4ED6-903F-8510A9E3F368}"/>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290839" y="1793324"/>
          <a:ext cx="4378816" cy="2534836"/>
        </a:xfrm>
        <a:prstGeom prst="rect">
          <a:avLst/>
        </a:prstGeom>
      </xdr:spPr>
    </xdr:pic>
    <xdr:clientData/>
  </xdr:oneCellAnchor>
  <xdr:oneCellAnchor>
    <xdr:from>
      <xdr:col>7</xdr:col>
      <xdr:colOff>85726</xdr:colOff>
      <xdr:row>55</xdr:row>
      <xdr:rowOff>66676</xdr:rowOff>
    </xdr:from>
    <xdr:ext cx="4543424" cy="2524124"/>
    <xdr:pic>
      <xdr:nvPicPr>
        <xdr:cNvPr id="9" name="Imagen 8">
          <a:extLst>
            <a:ext uri="{FF2B5EF4-FFF2-40B4-BE49-F238E27FC236}">
              <a16:creationId xmlns:a16="http://schemas.microsoft.com/office/drawing/2014/main" id="{F6CEE103-59E0-4049-B219-556D7B90D34A}"/>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231006" y="11809096"/>
          <a:ext cx="4543424" cy="2524124"/>
        </a:xfrm>
        <a:prstGeom prst="rect">
          <a:avLst/>
        </a:prstGeom>
      </xdr:spPr>
    </xdr:pic>
    <xdr:clientData/>
  </xdr:oneCellAnchor>
  <xdr:twoCellAnchor editAs="oneCell">
    <xdr:from>
      <xdr:col>1</xdr:col>
      <xdr:colOff>106131</xdr:colOff>
      <xdr:row>22</xdr:row>
      <xdr:rowOff>72631</xdr:rowOff>
    </xdr:from>
    <xdr:to>
      <xdr:col>6</xdr:col>
      <xdr:colOff>542925</xdr:colOff>
      <xdr:row>35</xdr:row>
      <xdr:rowOff>95250</xdr:rowOff>
    </xdr:to>
    <xdr:pic>
      <xdr:nvPicPr>
        <xdr:cNvPr id="10" name="Imagen 9">
          <a:extLst>
            <a:ext uri="{FF2B5EF4-FFF2-40B4-BE49-F238E27FC236}">
              <a16:creationId xmlns:a16="http://schemas.microsoft.com/office/drawing/2014/main" id="{EDAD97BC-E35D-40AC-B57A-0CDD7E4909BD}"/>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72831" y="5056111"/>
          <a:ext cx="3629574" cy="2415299"/>
        </a:xfrm>
        <a:prstGeom prst="rect">
          <a:avLst/>
        </a:prstGeom>
      </xdr:spPr>
    </xdr:pic>
    <xdr:clientData/>
  </xdr:twoCellAnchor>
  <xdr:twoCellAnchor editAs="oneCell">
    <xdr:from>
      <xdr:col>1</xdr:col>
      <xdr:colOff>49104</xdr:colOff>
      <xdr:row>55</xdr:row>
      <xdr:rowOff>76200</xdr:rowOff>
    </xdr:from>
    <xdr:to>
      <xdr:col>6</xdr:col>
      <xdr:colOff>609600</xdr:colOff>
      <xdr:row>68</xdr:row>
      <xdr:rowOff>114300</xdr:rowOff>
    </xdr:to>
    <xdr:pic>
      <xdr:nvPicPr>
        <xdr:cNvPr id="11" name="Imagen 10">
          <a:extLst>
            <a:ext uri="{FF2B5EF4-FFF2-40B4-BE49-F238E27FC236}">
              <a16:creationId xmlns:a16="http://schemas.microsoft.com/office/drawing/2014/main" id="{7570461A-8766-4205-A085-32CB10B30774}"/>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15804" y="11818620"/>
          <a:ext cx="3753276" cy="2514600"/>
        </a:xfrm>
        <a:prstGeom prst="rect">
          <a:avLst/>
        </a:prstGeom>
      </xdr:spPr>
    </xdr:pic>
    <xdr:clientData/>
  </xdr:twoCellAnchor>
  <xdr:twoCellAnchor editAs="oneCell">
    <xdr:from>
      <xdr:col>1</xdr:col>
      <xdr:colOff>67865</xdr:colOff>
      <xdr:row>72</xdr:row>
      <xdr:rowOff>88614</xdr:rowOff>
    </xdr:from>
    <xdr:to>
      <xdr:col>6</xdr:col>
      <xdr:colOff>619124</xdr:colOff>
      <xdr:row>85</xdr:row>
      <xdr:rowOff>133857</xdr:rowOff>
    </xdr:to>
    <xdr:pic>
      <xdr:nvPicPr>
        <xdr:cNvPr id="12" name="Imagen 11">
          <a:extLst>
            <a:ext uri="{FF2B5EF4-FFF2-40B4-BE49-F238E27FC236}">
              <a16:creationId xmlns:a16="http://schemas.microsoft.com/office/drawing/2014/main" id="{4D3A2386-7C26-40C4-854E-BAA9496A7145}"/>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334565" y="15435294"/>
          <a:ext cx="3744039" cy="2422683"/>
        </a:xfrm>
        <a:prstGeom prst="rect">
          <a:avLst/>
        </a:prstGeom>
      </xdr:spPr>
    </xdr:pic>
    <xdr:clientData/>
  </xdr:twoCellAnchor>
  <xdr:twoCellAnchor editAs="oneCell">
    <xdr:from>
      <xdr:col>7</xdr:col>
      <xdr:colOff>38100</xdr:colOff>
      <xdr:row>88</xdr:row>
      <xdr:rowOff>76200</xdr:rowOff>
    </xdr:from>
    <xdr:to>
      <xdr:col>9</xdr:col>
      <xdr:colOff>123825</xdr:colOff>
      <xdr:row>101</xdr:row>
      <xdr:rowOff>133350</xdr:rowOff>
    </xdr:to>
    <xdr:pic>
      <xdr:nvPicPr>
        <xdr:cNvPr id="13" name="Imagen 12">
          <a:extLst>
            <a:ext uri="{FF2B5EF4-FFF2-40B4-BE49-F238E27FC236}">
              <a16:creationId xmlns:a16="http://schemas.microsoft.com/office/drawing/2014/main" id="{0A4815BF-40C7-4F9A-8AA0-733D7D5C5C3B}"/>
            </a:ext>
          </a:extLst>
        </xdr:cNvPr>
        <xdr:cNvPicPr>
          <a:picLocks noChangeAspect="1"/>
        </xdr:cNvPicPr>
      </xdr:nvPicPr>
      <xdr:blipFill rotWithShape="1">
        <a:blip xmlns:r="http://schemas.openxmlformats.org/officeDocument/2006/relationships" r:embed="rId12" cstate="screen">
          <a:extLst>
            <a:ext uri="{28A0092B-C50C-407E-A947-70E740481C1C}">
              <a14:useLocalDpi xmlns:a14="http://schemas.microsoft.com/office/drawing/2010/main"/>
            </a:ext>
          </a:extLst>
        </a:blip>
        <a:srcRect l="15230" t="30521" r="14301"/>
        <a:stretch/>
      </xdr:blipFill>
      <xdr:spPr>
        <a:xfrm>
          <a:off x="4183380" y="18569940"/>
          <a:ext cx="2318385" cy="2434590"/>
        </a:xfrm>
        <a:prstGeom prst="rect">
          <a:avLst/>
        </a:prstGeom>
      </xdr:spPr>
    </xdr:pic>
    <xdr:clientData/>
  </xdr:twoCellAnchor>
  <xdr:twoCellAnchor editAs="oneCell">
    <xdr:from>
      <xdr:col>7</xdr:col>
      <xdr:colOff>116935</xdr:colOff>
      <xdr:row>72</xdr:row>
      <xdr:rowOff>66673</xdr:rowOff>
    </xdr:from>
    <xdr:to>
      <xdr:col>11</xdr:col>
      <xdr:colOff>533400</xdr:colOff>
      <xdr:row>85</xdr:row>
      <xdr:rowOff>161924</xdr:rowOff>
    </xdr:to>
    <xdr:pic>
      <xdr:nvPicPr>
        <xdr:cNvPr id="14" name="Imagen 13">
          <a:extLst>
            <a:ext uri="{FF2B5EF4-FFF2-40B4-BE49-F238E27FC236}">
              <a16:creationId xmlns:a16="http://schemas.microsoft.com/office/drawing/2014/main" id="{F1CFDA58-36AE-4811-B0AC-E3017BF41A43}"/>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262215" y="15413353"/>
          <a:ext cx="4554125" cy="2472691"/>
        </a:xfrm>
        <a:prstGeom prst="rect">
          <a:avLst/>
        </a:prstGeom>
      </xdr:spPr>
    </xdr:pic>
    <xdr:clientData/>
  </xdr:twoCellAnchor>
  <xdr:twoCellAnchor editAs="oneCell">
    <xdr:from>
      <xdr:col>1</xdr:col>
      <xdr:colOff>50091</xdr:colOff>
      <xdr:row>88</xdr:row>
      <xdr:rowOff>74181</xdr:rowOff>
    </xdr:from>
    <xdr:to>
      <xdr:col>6</xdr:col>
      <xdr:colOff>600074</xdr:colOff>
      <xdr:row>101</xdr:row>
      <xdr:rowOff>114300</xdr:rowOff>
    </xdr:to>
    <xdr:pic>
      <xdr:nvPicPr>
        <xdr:cNvPr id="15" name="Imagen 14">
          <a:extLst>
            <a:ext uri="{FF2B5EF4-FFF2-40B4-BE49-F238E27FC236}">
              <a16:creationId xmlns:a16="http://schemas.microsoft.com/office/drawing/2014/main" id="{28DCCC29-8260-4D0B-8D46-ED6C60C0C158}"/>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316791" y="18567921"/>
          <a:ext cx="3742763" cy="2417559"/>
        </a:xfrm>
        <a:prstGeom prst="rect">
          <a:avLst/>
        </a:prstGeom>
      </xdr:spPr>
    </xdr:pic>
    <xdr:clientData/>
  </xdr:twoCellAnchor>
  <xdr:twoCellAnchor editAs="oneCell">
    <xdr:from>
      <xdr:col>9</xdr:col>
      <xdr:colOff>161925</xdr:colOff>
      <xdr:row>88</xdr:row>
      <xdr:rowOff>66675</xdr:rowOff>
    </xdr:from>
    <xdr:to>
      <xdr:col>11</xdr:col>
      <xdr:colOff>628650</xdr:colOff>
      <xdr:row>101</xdr:row>
      <xdr:rowOff>155666</xdr:rowOff>
    </xdr:to>
    <xdr:pic>
      <xdr:nvPicPr>
        <xdr:cNvPr id="16" name="Imagen 15">
          <a:extLst>
            <a:ext uri="{FF2B5EF4-FFF2-40B4-BE49-F238E27FC236}">
              <a16:creationId xmlns:a16="http://schemas.microsoft.com/office/drawing/2014/main" id="{5671A82F-3973-457E-838F-5EEAF2227062}"/>
            </a:ext>
          </a:extLst>
        </xdr:cNvPr>
        <xdr:cNvPicPr>
          <a:picLocks noChangeAspect="1"/>
        </xdr:cNvPicPr>
      </xdr:nvPicPr>
      <xdr:blipFill rotWithShape="1">
        <a:blip xmlns:r="http://schemas.openxmlformats.org/officeDocument/2006/relationships" r:embed="rId15" cstate="screen">
          <a:extLst>
            <a:ext uri="{28A0092B-C50C-407E-A947-70E740481C1C}">
              <a14:useLocalDpi xmlns:a14="http://schemas.microsoft.com/office/drawing/2010/main"/>
            </a:ext>
          </a:extLst>
        </a:blip>
        <a:srcRect l="9918"/>
        <a:stretch/>
      </xdr:blipFill>
      <xdr:spPr>
        <a:xfrm>
          <a:off x="6539865" y="18560415"/>
          <a:ext cx="2371725" cy="246643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BE25AECD-560F-41B1-BD7C-39B9A6AA55E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F98C03B3-9EC2-47CF-B591-FD544DD0BD31}"/>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158751</xdr:colOff>
      <xdr:row>5</xdr:row>
      <xdr:rowOff>74084</xdr:rowOff>
    </xdr:from>
    <xdr:to>
      <xdr:col>6</xdr:col>
      <xdr:colOff>389467</xdr:colOff>
      <xdr:row>18</xdr:row>
      <xdr:rowOff>101601</xdr:rowOff>
    </xdr:to>
    <xdr:pic>
      <xdr:nvPicPr>
        <xdr:cNvPr id="4" name="3 Imagen">
          <a:extLst>
            <a:ext uri="{FF2B5EF4-FFF2-40B4-BE49-F238E27FC236}">
              <a16:creationId xmlns:a16="http://schemas.microsoft.com/office/drawing/2014/main" id="{3E766241-01A7-4C5D-8738-5A8699CB21CD}"/>
            </a:ext>
          </a:extLst>
        </xdr:cNvPr>
        <xdr:cNvPicPr>
          <a:picLocks noChangeAspect="1"/>
        </xdr:cNvPicPr>
      </xdr:nvPicPr>
      <xdr:blipFill>
        <a:blip xmlns:r="http://schemas.openxmlformats.org/officeDocument/2006/relationships" r:embed="rId3"/>
        <a:stretch>
          <a:fillRect/>
        </a:stretch>
      </xdr:blipFill>
      <xdr:spPr>
        <a:xfrm>
          <a:off x="760731" y="1499024"/>
          <a:ext cx="3431116" cy="2420197"/>
        </a:xfrm>
        <a:prstGeom prst="rect">
          <a:avLst/>
        </a:prstGeom>
      </xdr:spPr>
    </xdr:pic>
    <xdr:clientData/>
  </xdr:twoCellAnchor>
  <xdr:twoCellAnchor editAs="oneCell">
    <xdr:from>
      <xdr:col>8</xdr:col>
      <xdr:colOff>0</xdr:colOff>
      <xdr:row>5</xdr:row>
      <xdr:rowOff>116416</xdr:rowOff>
    </xdr:from>
    <xdr:to>
      <xdr:col>10</xdr:col>
      <xdr:colOff>865717</xdr:colOff>
      <xdr:row>18</xdr:row>
      <xdr:rowOff>143933</xdr:rowOff>
    </xdr:to>
    <xdr:pic>
      <xdr:nvPicPr>
        <xdr:cNvPr id="5" name="4 Imagen">
          <a:extLst>
            <a:ext uri="{FF2B5EF4-FFF2-40B4-BE49-F238E27FC236}">
              <a16:creationId xmlns:a16="http://schemas.microsoft.com/office/drawing/2014/main" id="{55493E70-6181-498F-83EC-DC51F527734A}"/>
            </a:ext>
          </a:extLst>
        </xdr:cNvPr>
        <xdr:cNvPicPr>
          <a:picLocks noChangeAspect="1"/>
        </xdr:cNvPicPr>
      </xdr:nvPicPr>
      <xdr:blipFill>
        <a:blip xmlns:r="http://schemas.openxmlformats.org/officeDocument/2006/relationships" r:embed="rId4"/>
        <a:stretch>
          <a:fillRect/>
        </a:stretch>
      </xdr:blipFill>
      <xdr:spPr>
        <a:xfrm>
          <a:off x="4876800" y="1541356"/>
          <a:ext cx="3418417" cy="2420197"/>
        </a:xfrm>
        <a:prstGeom prst="rect">
          <a:avLst/>
        </a:prstGeom>
      </xdr:spPr>
    </xdr:pic>
    <xdr:clientData/>
  </xdr:twoCellAnchor>
  <xdr:twoCellAnchor editAs="oneCell">
    <xdr:from>
      <xdr:col>2</xdr:col>
      <xdr:colOff>137584</xdr:colOff>
      <xdr:row>21</xdr:row>
      <xdr:rowOff>42333</xdr:rowOff>
    </xdr:from>
    <xdr:to>
      <xdr:col>6</xdr:col>
      <xdr:colOff>368300</xdr:colOff>
      <xdr:row>34</xdr:row>
      <xdr:rowOff>69850</xdr:rowOff>
    </xdr:to>
    <xdr:pic>
      <xdr:nvPicPr>
        <xdr:cNvPr id="6" name="6 Imagen">
          <a:extLst>
            <a:ext uri="{FF2B5EF4-FFF2-40B4-BE49-F238E27FC236}">
              <a16:creationId xmlns:a16="http://schemas.microsoft.com/office/drawing/2014/main" id="{47E5B1F5-3496-4C84-B427-BF1AE7B06B8A}"/>
            </a:ext>
          </a:extLst>
        </xdr:cNvPr>
        <xdr:cNvPicPr>
          <a:picLocks noChangeAspect="1"/>
        </xdr:cNvPicPr>
      </xdr:nvPicPr>
      <xdr:blipFill>
        <a:blip xmlns:r="http://schemas.openxmlformats.org/officeDocument/2006/relationships" r:embed="rId5"/>
        <a:stretch>
          <a:fillRect/>
        </a:stretch>
      </xdr:blipFill>
      <xdr:spPr>
        <a:xfrm>
          <a:off x="739564" y="4660053"/>
          <a:ext cx="3431116" cy="2420197"/>
        </a:xfrm>
        <a:prstGeom prst="rect">
          <a:avLst/>
        </a:prstGeom>
      </xdr:spPr>
    </xdr:pic>
    <xdr:clientData/>
  </xdr:twoCellAnchor>
  <xdr:twoCellAnchor editAs="oneCell">
    <xdr:from>
      <xdr:col>7</xdr:col>
      <xdr:colOff>370416</xdr:colOff>
      <xdr:row>21</xdr:row>
      <xdr:rowOff>95250</xdr:rowOff>
    </xdr:from>
    <xdr:to>
      <xdr:col>10</xdr:col>
      <xdr:colOff>900853</xdr:colOff>
      <xdr:row>34</xdr:row>
      <xdr:rowOff>153247</xdr:rowOff>
    </xdr:to>
    <xdr:pic>
      <xdr:nvPicPr>
        <xdr:cNvPr id="7" name="7 Imagen">
          <a:extLst>
            <a:ext uri="{FF2B5EF4-FFF2-40B4-BE49-F238E27FC236}">
              <a16:creationId xmlns:a16="http://schemas.microsoft.com/office/drawing/2014/main" id="{CEECDAA5-4922-41EB-BCE3-4A251FE98631}"/>
            </a:ext>
          </a:extLst>
        </xdr:cNvPr>
        <xdr:cNvPicPr>
          <a:picLocks noChangeAspect="1"/>
        </xdr:cNvPicPr>
      </xdr:nvPicPr>
      <xdr:blipFill>
        <a:blip xmlns:r="http://schemas.openxmlformats.org/officeDocument/2006/relationships" r:embed="rId6"/>
        <a:stretch>
          <a:fillRect/>
        </a:stretch>
      </xdr:blipFill>
      <xdr:spPr>
        <a:xfrm>
          <a:off x="4858596" y="4712970"/>
          <a:ext cx="3471757" cy="2450677"/>
        </a:xfrm>
        <a:prstGeom prst="rect">
          <a:avLst/>
        </a:prstGeom>
      </xdr:spPr>
    </xdr:pic>
    <xdr:clientData/>
  </xdr:twoCellAnchor>
  <xdr:twoCellAnchor editAs="oneCell">
    <xdr:from>
      <xdr:col>2</xdr:col>
      <xdr:colOff>105833</xdr:colOff>
      <xdr:row>37</xdr:row>
      <xdr:rowOff>63500</xdr:rowOff>
    </xdr:from>
    <xdr:to>
      <xdr:col>6</xdr:col>
      <xdr:colOff>336549</xdr:colOff>
      <xdr:row>50</xdr:row>
      <xdr:rowOff>91016</xdr:rowOff>
    </xdr:to>
    <xdr:pic>
      <xdr:nvPicPr>
        <xdr:cNvPr id="8" name="8 Imagen">
          <a:extLst>
            <a:ext uri="{FF2B5EF4-FFF2-40B4-BE49-F238E27FC236}">
              <a16:creationId xmlns:a16="http://schemas.microsoft.com/office/drawing/2014/main" id="{06C8ECE2-D503-4949-B093-53AF2AC70107}"/>
            </a:ext>
          </a:extLst>
        </xdr:cNvPr>
        <xdr:cNvPicPr>
          <a:picLocks noChangeAspect="1"/>
        </xdr:cNvPicPr>
      </xdr:nvPicPr>
      <xdr:blipFill>
        <a:blip xmlns:r="http://schemas.openxmlformats.org/officeDocument/2006/relationships" r:embed="rId7"/>
        <a:stretch>
          <a:fillRect/>
        </a:stretch>
      </xdr:blipFill>
      <xdr:spPr>
        <a:xfrm>
          <a:off x="707813" y="7874000"/>
          <a:ext cx="3431116" cy="2420196"/>
        </a:xfrm>
        <a:prstGeom prst="rect">
          <a:avLst/>
        </a:prstGeom>
      </xdr:spPr>
    </xdr:pic>
    <xdr:clientData/>
  </xdr:twoCellAnchor>
  <xdr:twoCellAnchor editAs="oneCell">
    <xdr:from>
      <xdr:col>7</xdr:col>
      <xdr:colOff>370416</xdr:colOff>
      <xdr:row>37</xdr:row>
      <xdr:rowOff>52916</xdr:rowOff>
    </xdr:from>
    <xdr:to>
      <xdr:col>10</xdr:col>
      <xdr:colOff>855133</xdr:colOff>
      <xdr:row>50</xdr:row>
      <xdr:rowOff>80432</xdr:rowOff>
    </xdr:to>
    <xdr:pic>
      <xdr:nvPicPr>
        <xdr:cNvPr id="9" name="9 Imagen">
          <a:extLst>
            <a:ext uri="{FF2B5EF4-FFF2-40B4-BE49-F238E27FC236}">
              <a16:creationId xmlns:a16="http://schemas.microsoft.com/office/drawing/2014/main" id="{5F70DC09-4986-4076-BF8B-A7E8D1A70BEB}"/>
            </a:ext>
          </a:extLst>
        </xdr:cNvPr>
        <xdr:cNvPicPr>
          <a:picLocks noChangeAspect="1"/>
        </xdr:cNvPicPr>
      </xdr:nvPicPr>
      <xdr:blipFill>
        <a:blip xmlns:r="http://schemas.openxmlformats.org/officeDocument/2006/relationships" r:embed="rId8"/>
        <a:stretch>
          <a:fillRect/>
        </a:stretch>
      </xdr:blipFill>
      <xdr:spPr>
        <a:xfrm>
          <a:off x="4858596" y="7863416"/>
          <a:ext cx="3426037" cy="2420196"/>
        </a:xfrm>
        <a:prstGeom prst="rect">
          <a:avLst/>
        </a:prstGeom>
      </xdr:spPr>
    </xdr:pic>
    <xdr:clientData/>
  </xdr:twoCellAnchor>
  <xdr:twoCellAnchor editAs="oneCell">
    <xdr:from>
      <xdr:col>2</xdr:col>
      <xdr:colOff>169333</xdr:colOff>
      <xdr:row>53</xdr:row>
      <xdr:rowOff>84666</xdr:rowOff>
    </xdr:from>
    <xdr:to>
      <xdr:col>6</xdr:col>
      <xdr:colOff>400049</xdr:colOff>
      <xdr:row>66</xdr:row>
      <xdr:rowOff>112183</xdr:rowOff>
    </xdr:to>
    <xdr:pic>
      <xdr:nvPicPr>
        <xdr:cNvPr id="10" name="11 Imagen">
          <a:extLst>
            <a:ext uri="{FF2B5EF4-FFF2-40B4-BE49-F238E27FC236}">
              <a16:creationId xmlns:a16="http://schemas.microsoft.com/office/drawing/2014/main" id="{295B1659-2164-4B60-B833-6EF0A907574B}"/>
            </a:ext>
          </a:extLst>
        </xdr:cNvPr>
        <xdr:cNvPicPr>
          <a:picLocks noChangeAspect="1"/>
        </xdr:cNvPicPr>
      </xdr:nvPicPr>
      <xdr:blipFill>
        <a:blip xmlns:r="http://schemas.openxmlformats.org/officeDocument/2006/relationships" r:embed="rId9"/>
        <a:stretch>
          <a:fillRect/>
        </a:stretch>
      </xdr:blipFill>
      <xdr:spPr>
        <a:xfrm>
          <a:off x="771313" y="11087946"/>
          <a:ext cx="3431116" cy="2420197"/>
        </a:xfrm>
        <a:prstGeom prst="rect">
          <a:avLst/>
        </a:prstGeom>
      </xdr:spPr>
    </xdr:pic>
    <xdr:clientData/>
  </xdr:twoCellAnchor>
  <xdr:twoCellAnchor editAs="oneCell">
    <xdr:from>
      <xdr:col>8</xdr:col>
      <xdr:colOff>0</xdr:colOff>
      <xdr:row>53</xdr:row>
      <xdr:rowOff>84667</xdr:rowOff>
    </xdr:from>
    <xdr:to>
      <xdr:col>10</xdr:col>
      <xdr:colOff>865717</xdr:colOff>
      <xdr:row>66</xdr:row>
      <xdr:rowOff>112184</xdr:rowOff>
    </xdr:to>
    <xdr:pic>
      <xdr:nvPicPr>
        <xdr:cNvPr id="11" name="12 Imagen">
          <a:extLst>
            <a:ext uri="{FF2B5EF4-FFF2-40B4-BE49-F238E27FC236}">
              <a16:creationId xmlns:a16="http://schemas.microsoft.com/office/drawing/2014/main" id="{C0F21157-C427-4F01-824B-03A3F7D0EF54}"/>
            </a:ext>
          </a:extLst>
        </xdr:cNvPr>
        <xdr:cNvPicPr>
          <a:picLocks noChangeAspect="1"/>
        </xdr:cNvPicPr>
      </xdr:nvPicPr>
      <xdr:blipFill>
        <a:blip xmlns:r="http://schemas.openxmlformats.org/officeDocument/2006/relationships" r:embed="rId10"/>
        <a:stretch>
          <a:fillRect/>
        </a:stretch>
      </xdr:blipFill>
      <xdr:spPr>
        <a:xfrm>
          <a:off x="4876800" y="11087947"/>
          <a:ext cx="3418417" cy="2420197"/>
        </a:xfrm>
        <a:prstGeom prst="rect">
          <a:avLst/>
        </a:prstGeom>
      </xdr:spPr>
    </xdr:pic>
    <xdr:clientData/>
  </xdr:twoCellAnchor>
  <xdr:twoCellAnchor editAs="oneCell">
    <xdr:from>
      <xdr:col>2</xdr:col>
      <xdr:colOff>10583</xdr:colOff>
      <xdr:row>69</xdr:row>
      <xdr:rowOff>42334</xdr:rowOff>
    </xdr:from>
    <xdr:to>
      <xdr:col>6</xdr:col>
      <xdr:colOff>241299</xdr:colOff>
      <xdr:row>82</xdr:row>
      <xdr:rowOff>69850</xdr:rowOff>
    </xdr:to>
    <xdr:pic>
      <xdr:nvPicPr>
        <xdr:cNvPr id="12" name="13 Imagen">
          <a:extLst>
            <a:ext uri="{FF2B5EF4-FFF2-40B4-BE49-F238E27FC236}">
              <a16:creationId xmlns:a16="http://schemas.microsoft.com/office/drawing/2014/main" id="{4C866F29-7F69-437F-9293-866AE04A1409}"/>
            </a:ext>
          </a:extLst>
        </xdr:cNvPr>
        <xdr:cNvPicPr>
          <a:picLocks noChangeAspect="1"/>
        </xdr:cNvPicPr>
      </xdr:nvPicPr>
      <xdr:blipFill>
        <a:blip xmlns:r="http://schemas.openxmlformats.org/officeDocument/2006/relationships" r:embed="rId11"/>
        <a:stretch>
          <a:fillRect/>
        </a:stretch>
      </xdr:blipFill>
      <xdr:spPr>
        <a:xfrm>
          <a:off x="612563" y="14192674"/>
          <a:ext cx="3431116" cy="2420196"/>
        </a:xfrm>
        <a:prstGeom prst="rect">
          <a:avLst/>
        </a:prstGeom>
      </xdr:spPr>
    </xdr:pic>
    <xdr:clientData/>
  </xdr:twoCellAnchor>
  <xdr:twoCellAnchor editAs="oneCell">
    <xdr:from>
      <xdr:col>8</xdr:col>
      <xdr:colOff>10584</xdr:colOff>
      <xdr:row>69</xdr:row>
      <xdr:rowOff>84666</xdr:rowOff>
    </xdr:from>
    <xdr:to>
      <xdr:col>10</xdr:col>
      <xdr:colOff>876301</xdr:colOff>
      <xdr:row>82</xdr:row>
      <xdr:rowOff>112182</xdr:rowOff>
    </xdr:to>
    <xdr:pic>
      <xdr:nvPicPr>
        <xdr:cNvPr id="13" name="14 Imagen">
          <a:extLst>
            <a:ext uri="{FF2B5EF4-FFF2-40B4-BE49-F238E27FC236}">
              <a16:creationId xmlns:a16="http://schemas.microsoft.com/office/drawing/2014/main" id="{70BC1313-8EDB-4DC7-A584-12398553D589}"/>
            </a:ext>
          </a:extLst>
        </xdr:cNvPr>
        <xdr:cNvPicPr>
          <a:picLocks noChangeAspect="1"/>
        </xdr:cNvPicPr>
      </xdr:nvPicPr>
      <xdr:blipFill>
        <a:blip xmlns:r="http://schemas.openxmlformats.org/officeDocument/2006/relationships" r:embed="rId12"/>
        <a:stretch>
          <a:fillRect/>
        </a:stretch>
      </xdr:blipFill>
      <xdr:spPr>
        <a:xfrm>
          <a:off x="4887384" y="14235006"/>
          <a:ext cx="3418417" cy="2420196"/>
        </a:xfrm>
        <a:prstGeom prst="rect">
          <a:avLst/>
        </a:prstGeom>
      </xdr:spPr>
    </xdr:pic>
    <xdr:clientData/>
  </xdr:twoCellAnchor>
  <xdr:twoCellAnchor editAs="oneCell">
    <xdr:from>
      <xdr:col>2</xdr:col>
      <xdr:colOff>179917</xdr:colOff>
      <xdr:row>85</xdr:row>
      <xdr:rowOff>42334</xdr:rowOff>
    </xdr:from>
    <xdr:to>
      <xdr:col>6</xdr:col>
      <xdr:colOff>410633</xdr:colOff>
      <xdr:row>98</xdr:row>
      <xdr:rowOff>69851</xdr:rowOff>
    </xdr:to>
    <xdr:pic>
      <xdr:nvPicPr>
        <xdr:cNvPr id="14" name="15 Imagen">
          <a:extLst>
            <a:ext uri="{FF2B5EF4-FFF2-40B4-BE49-F238E27FC236}">
              <a16:creationId xmlns:a16="http://schemas.microsoft.com/office/drawing/2014/main" id="{E5CA7DB9-5195-49BB-86C0-0D321DD47BE2}"/>
            </a:ext>
          </a:extLst>
        </xdr:cNvPr>
        <xdr:cNvPicPr>
          <a:picLocks noChangeAspect="1"/>
        </xdr:cNvPicPr>
      </xdr:nvPicPr>
      <xdr:blipFill>
        <a:blip xmlns:r="http://schemas.openxmlformats.org/officeDocument/2006/relationships" r:embed="rId13"/>
        <a:stretch>
          <a:fillRect/>
        </a:stretch>
      </xdr:blipFill>
      <xdr:spPr>
        <a:xfrm>
          <a:off x="781897" y="17339734"/>
          <a:ext cx="3431116" cy="2420197"/>
        </a:xfrm>
        <a:prstGeom prst="rect">
          <a:avLst/>
        </a:prstGeom>
      </xdr:spPr>
    </xdr:pic>
    <xdr:clientData/>
  </xdr:twoCellAnchor>
  <xdr:twoCellAnchor editAs="oneCell">
    <xdr:from>
      <xdr:col>7</xdr:col>
      <xdr:colOff>243416</xdr:colOff>
      <xdr:row>85</xdr:row>
      <xdr:rowOff>52916</xdr:rowOff>
    </xdr:from>
    <xdr:to>
      <xdr:col>10</xdr:col>
      <xdr:colOff>728133</xdr:colOff>
      <xdr:row>98</xdr:row>
      <xdr:rowOff>80433</xdr:rowOff>
    </xdr:to>
    <xdr:pic>
      <xdr:nvPicPr>
        <xdr:cNvPr id="15" name="16 Imagen">
          <a:extLst>
            <a:ext uri="{FF2B5EF4-FFF2-40B4-BE49-F238E27FC236}">
              <a16:creationId xmlns:a16="http://schemas.microsoft.com/office/drawing/2014/main" id="{44B6E5F5-C683-4F28-A5C5-E0D1080ABEDA}"/>
            </a:ext>
          </a:extLst>
        </xdr:cNvPr>
        <xdr:cNvPicPr>
          <a:picLocks noChangeAspect="1"/>
        </xdr:cNvPicPr>
      </xdr:nvPicPr>
      <xdr:blipFill>
        <a:blip xmlns:r="http://schemas.openxmlformats.org/officeDocument/2006/relationships" r:embed="rId14"/>
        <a:stretch>
          <a:fillRect/>
        </a:stretch>
      </xdr:blipFill>
      <xdr:spPr>
        <a:xfrm>
          <a:off x="4731596" y="17350316"/>
          <a:ext cx="3426037" cy="2420197"/>
        </a:xfrm>
        <a:prstGeom prst="rect">
          <a:avLst/>
        </a:prstGeom>
      </xdr:spPr>
    </xdr:pic>
    <xdr:clientData/>
  </xdr:twoCellAnchor>
  <xdr:twoCellAnchor editAs="oneCell">
    <xdr:from>
      <xdr:col>2</xdr:col>
      <xdr:colOff>137584</xdr:colOff>
      <xdr:row>101</xdr:row>
      <xdr:rowOff>84666</xdr:rowOff>
    </xdr:from>
    <xdr:to>
      <xdr:col>6</xdr:col>
      <xdr:colOff>337820</xdr:colOff>
      <xdr:row>114</xdr:row>
      <xdr:rowOff>89323</xdr:rowOff>
    </xdr:to>
    <xdr:pic>
      <xdr:nvPicPr>
        <xdr:cNvPr id="16" name="17 Imagen">
          <a:extLst>
            <a:ext uri="{FF2B5EF4-FFF2-40B4-BE49-F238E27FC236}">
              <a16:creationId xmlns:a16="http://schemas.microsoft.com/office/drawing/2014/main" id="{1B6E1ADB-A1F2-42D5-ADFB-8DE9F077DC3B}"/>
            </a:ext>
          </a:extLst>
        </xdr:cNvPr>
        <xdr:cNvPicPr>
          <a:picLocks noChangeAspect="1"/>
        </xdr:cNvPicPr>
      </xdr:nvPicPr>
      <xdr:blipFill>
        <a:blip xmlns:r="http://schemas.openxmlformats.org/officeDocument/2006/relationships" r:embed="rId15"/>
        <a:stretch>
          <a:fillRect/>
        </a:stretch>
      </xdr:blipFill>
      <xdr:spPr>
        <a:xfrm>
          <a:off x="739564" y="20529126"/>
          <a:ext cx="3400636" cy="2397337"/>
        </a:xfrm>
        <a:prstGeom prst="rect">
          <a:avLst/>
        </a:prstGeom>
      </xdr:spPr>
    </xdr:pic>
    <xdr:clientData/>
  </xdr:twoCellAnchor>
  <xdr:twoCellAnchor editAs="oneCell">
    <xdr:from>
      <xdr:col>7</xdr:col>
      <xdr:colOff>306917</xdr:colOff>
      <xdr:row>101</xdr:row>
      <xdr:rowOff>63500</xdr:rowOff>
    </xdr:from>
    <xdr:to>
      <xdr:col>10</xdr:col>
      <xdr:colOff>776394</xdr:colOff>
      <xdr:row>114</xdr:row>
      <xdr:rowOff>75777</xdr:rowOff>
    </xdr:to>
    <xdr:pic>
      <xdr:nvPicPr>
        <xdr:cNvPr id="17" name="18 Imagen">
          <a:extLst>
            <a:ext uri="{FF2B5EF4-FFF2-40B4-BE49-F238E27FC236}">
              <a16:creationId xmlns:a16="http://schemas.microsoft.com/office/drawing/2014/main" id="{42514070-00F2-4794-BF8F-3E41099DD3F7}"/>
            </a:ext>
          </a:extLst>
        </xdr:cNvPr>
        <xdr:cNvPicPr>
          <a:picLocks noChangeAspect="1"/>
        </xdr:cNvPicPr>
      </xdr:nvPicPr>
      <xdr:blipFill>
        <a:blip xmlns:r="http://schemas.openxmlformats.org/officeDocument/2006/relationships" r:embed="rId16"/>
        <a:stretch>
          <a:fillRect/>
        </a:stretch>
      </xdr:blipFill>
      <xdr:spPr>
        <a:xfrm>
          <a:off x="4795097" y="20507960"/>
          <a:ext cx="3410797" cy="2404957"/>
        </a:xfrm>
        <a:prstGeom prst="rect">
          <a:avLst/>
        </a:prstGeom>
      </xdr:spPr>
    </xdr:pic>
    <xdr:clientData/>
  </xdr:twoCellAnchor>
  <xdr:twoCellAnchor editAs="oneCell">
    <xdr:from>
      <xdr:col>2</xdr:col>
      <xdr:colOff>179917</xdr:colOff>
      <xdr:row>117</xdr:row>
      <xdr:rowOff>63500</xdr:rowOff>
    </xdr:from>
    <xdr:to>
      <xdr:col>6</xdr:col>
      <xdr:colOff>380153</xdr:colOff>
      <xdr:row>130</xdr:row>
      <xdr:rowOff>68156</xdr:rowOff>
    </xdr:to>
    <xdr:pic>
      <xdr:nvPicPr>
        <xdr:cNvPr id="18" name="19 Imagen">
          <a:extLst>
            <a:ext uri="{FF2B5EF4-FFF2-40B4-BE49-F238E27FC236}">
              <a16:creationId xmlns:a16="http://schemas.microsoft.com/office/drawing/2014/main" id="{72D7DA88-F5A7-4773-8CF5-2EA8F58BE7B1}"/>
            </a:ext>
          </a:extLst>
        </xdr:cNvPr>
        <xdr:cNvPicPr>
          <a:picLocks noChangeAspect="1"/>
        </xdr:cNvPicPr>
      </xdr:nvPicPr>
      <xdr:blipFill>
        <a:blip xmlns:r="http://schemas.openxmlformats.org/officeDocument/2006/relationships" r:embed="rId17"/>
        <a:stretch>
          <a:fillRect/>
        </a:stretch>
      </xdr:blipFill>
      <xdr:spPr>
        <a:xfrm>
          <a:off x="781897" y="23655020"/>
          <a:ext cx="3400636" cy="2397336"/>
        </a:xfrm>
        <a:prstGeom prst="rect">
          <a:avLst/>
        </a:prstGeom>
      </xdr:spPr>
    </xdr:pic>
    <xdr:clientData/>
  </xdr:twoCellAnchor>
  <xdr:twoCellAnchor editAs="oneCell">
    <xdr:from>
      <xdr:col>8</xdr:col>
      <xdr:colOff>31750</xdr:colOff>
      <xdr:row>117</xdr:row>
      <xdr:rowOff>84667</xdr:rowOff>
    </xdr:from>
    <xdr:to>
      <xdr:col>10</xdr:col>
      <xdr:colOff>897467</xdr:colOff>
      <xdr:row>130</xdr:row>
      <xdr:rowOff>112183</xdr:rowOff>
    </xdr:to>
    <xdr:pic>
      <xdr:nvPicPr>
        <xdr:cNvPr id="19" name="21 Imagen">
          <a:extLst>
            <a:ext uri="{FF2B5EF4-FFF2-40B4-BE49-F238E27FC236}">
              <a16:creationId xmlns:a16="http://schemas.microsoft.com/office/drawing/2014/main" id="{7B49ECEE-DE52-4361-8CE1-034BD93387ED}"/>
            </a:ext>
          </a:extLst>
        </xdr:cNvPr>
        <xdr:cNvPicPr>
          <a:picLocks noChangeAspect="1"/>
        </xdr:cNvPicPr>
      </xdr:nvPicPr>
      <xdr:blipFill>
        <a:blip xmlns:r="http://schemas.openxmlformats.org/officeDocument/2006/relationships" r:embed="rId18"/>
        <a:stretch>
          <a:fillRect/>
        </a:stretch>
      </xdr:blipFill>
      <xdr:spPr>
        <a:xfrm>
          <a:off x="4908550" y="23676187"/>
          <a:ext cx="3418417" cy="2420196"/>
        </a:xfrm>
        <a:prstGeom prst="rect">
          <a:avLst/>
        </a:prstGeom>
      </xdr:spPr>
    </xdr:pic>
    <xdr:clientData/>
  </xdr:twoCellAnchor>
  <xdr:twoCellAnchor editAs="oneCell">
    <xdr:from>
      <xdr:col>2</xdr:col>
      <xdr:colOff>95250</xdr:colOff>
      <xdr:row>133</xdr:row>
      <xdr:rowOff>63500</xdr:rowOff>
    </xdr:from>
    <xdr:to>
      <xdr:col>6</xdr:col>
      <xdr:colOff>333586</xdr:colOff>
      <xdr:row>146</xdr:row>
      <xdr:rowOff>98637</xdr:rowOff>
    </xdr:to>
    <xdr:pic>
      <xdr:nvPicPr>
        <xdr:cNvPr id="20" name="23 Imagen">
          <a:extLst>
            <a:ext uri="{FF2B5EF4-FFF2-40B4-BE49-F238E27FC236}">
              <a16:creationId xmlns:a16="http://schemas.microsoft.com/office/drawing/2014/main" id="{6DC7881E-815C-4E8D-A326-611303E8C001}"/>
            </a:ext>
          </a:extLst>
        </xdr:cNvPr>
        <xdr:cNvPicPr>
          <a:picLocks noChangeAspect="1"/>
        </xdr:cNvPicPr>
      </xdr:nvPicPr>
      <xdr:blipFill>
        <a:blip xmlns:r="http://schemas.openxmlformats.org/officeDocument/2006/relationships" r:embed="rId19"/>
        <a:stretch>
          <a:fillRect/>
        </a:stretch>
      </xdr:blipFill>
      <xdr:spPr>
        <a:xfrm>
          <a:off x="697230" y="26802080"/>
          <a:ext cx="3438736" cy="2427817"/>
        </a:xfrm>
        <a:prstGeom prst="rect">
          <a:avLst/>
        </a:prstGeom>
      </xdr:spPr>
    </xdr:pic>
    <xdr:clientData/>
  </xdr:twoCellAnchor>
  <xdr:twoCellAnchor editAs="oneCell">
    <xdr:from>
      <xdr:col>7</xdr:col>
      <xdr:colOff>338666</xdr:colOff>
      <xdr:row>133</xdr:row>
      <xdr:rowOff>74083</xdr:rowOff>
    </xdr:from>
    <xdr:to>
      <xdr:col>10</xdr:col>
      <xdr:colOff>823383</xdr:colOff>
      <xdr:row>146</xdr:row>
      <xdr:rowOff>101600</xdr:rowOff>
    </xdr:to>
    <xdr:pic>
      <xdr:nvPicPr>
        <xdr:cNvPr id="21" name="24 Imagen">
          <a:extLst>
            <a:ext uri="{FF2B5EF4-FFF2-40B4-BE49-F238E27FC236}">
              <a16:creationId xmlns:a16="http://schemas.microsoft.com/office/drawing/2014/main" id="{C9486202-DD95-424A-9F55-559F814C0434}"/>
            </a:ext>
          </a:extLst>
        </xdr:cNvPr>
        <xdr:cNvPicPr>
          <a:picLocks noChangeAspect="1"/>
        </xdr:cNvPicPr>
      </xdr:nvPicPr>
      <xdr:blipFill>
        <a:blip xmlns:r="http://schemas.openxmlformats.org/officeDocument/2006/relationships" r:embed="rId20"/>
        <a:stretch>
          <a:fillRect/>
        </a:stretch>
      </xdr:blipFill>
      <xdr:spPr>
        <a:xfrm>
          <a:off x="4826846" y="26812663"/>
          <a:ext cx="3426037" cy="2420197"/>
        </a:xfrm>
        <a:prstGeom prst="rect">
          <a:avLst/>
        </a:prstGeom>
      </xdr:spPr>
    </xdr:pic>
    <xdr:clientData/>
  </xdr:twoCellAnchor>
  <xdr:twoCellAnchor editAs="oneCell">
    <xdr:from>
      <xdr:col>2</xdr:col>
      <xdr:colOff>179917</xdr:colOff>
      <xdr:row>149</xdr:row>
      <xdr:rowOff>74083</xdr:rowOff>
    </xdr:from>
    <xdr:to>
      <xdr:col>6</xdr:col>
      <xdr:colOff>410633</xdr:colOff>
      <xdr:row>162</xdr:row>
      <xdr:rowOff>101600</xdr:rowOff>
    </xdr:to>
    <xdr:pic>
      <xdr:nvPicPr>
        <xdr:cNvPr id="22" name="26 Imagen">
          <a:extLst>
            <a:ext uri="{FF2B5EF4-FFF2-40B4-BE49-F238E27FC236}">
              <a16:creationId xmlns:a16="http://schemas.microsoft.com/office/drawing/2014/main" id="{21BA2565-D4A4-4347-A6F9-732F513B248D}"/>
            </a:ext>
          </a:extLst>
        </xdr:cNvPr>
        <xdr:cNvPicPr>
          <a:picLocks noChangeAspect="1"/>
        </xdr:cNvPicPr>
      </xdr:nvPicPr>
      <xdr:blipFill>
        <a:blip xmlns:r="http://schemas.openxmlformats.org/officeDocument/2006/relationships" r:embed="rId21"/>
        <a:stretch>
          <a:fillRect/>
        </a:stretch>
      </xdr:blipFill>
      <xdr:spPr>
        <a:xfrm>
          <a:off x="781897" y="29959723"/>
          <a:ext cx="3431116" cy="2420197"/>
        </a:xfrm>
        <a:prstGeom prst="rect">
          <a:avLst/>
        </a:prstGeom>
      </xdr:spPr>
    </xdr:pic>
    <xdr:clientData/>
  </xdr:twoCellAnchor>
  <xdr:twoCellAnchor editAs="oneCell">
    <xdr:from>
      <xdr:col>8</xdr:col>
      <xdr:colOff>74083</xdr:colOff>
      <xdr:row>149</xdr:row>
      <xdr:rowOff>74084</xdr:rowOff>
    </xdr:from>
    <xdr:to>
      <xdr:col>10</xdr:col>
      <xdr:colOff>939800</xdr:colOff>
      <xdr:row>162</xdr:row>
      <xdr:rowOff>101601</xdr:rowOff>
    </xdr:to>
    <xdr:pic>
      <xdr:nvPicPr>
        <xdr:cNvPr id="23" name="27 Imagen">
          <a:extLst>
            <a:ext uri="{FF2B5EF4-FFF2-40B4-BE49-F238E27FC236}">
              <a16:creationId xmlns:a16="http://schemas.microsoft.com/office/drawing/2014/main" id="{E1149C49-DCAC-4521-8046-98E526FE458A}"/>
            </a:ext>
          </a:extLst>
        </xdr:cNvPr>
        <xdr:cNvPicPr>
          <a:picLocks noChangeAspect="1"/>
        </xdr:cNvPicPr>
      </xdr:nvPicPr>
      <xdr:blipFill>
        <a:blip xmlns:r="http://schemas.openxmlformats.org/officeDocument/2006/relationships" r:embed="rId22"/>
        <a:stretch>
          <a:fillRect/>
        </a:stretch>
      </xdr:blipFill>
      <xdr:spPr>
        <a:xfrm>
          <a:off x="4950883" y="29959724"/>
          <a:ext cx="3418417" cy="2420197"/>
        </a:xfrm>
        <a:prstGeom prst="rect">
          <a:avLst/>
        </a:prstGeom>
      </xdr:spPr>
    </xdr:pic>
    <xdr:clientData/>
  </xdr:twoCellAnchor>
  <xdr:twoCellAnchor editAs="oneCell">
    <xdr:from>
      <xdr:col>2</xdr:col>
      <xdr:colOff>105834</xdr:colOff>
      <xdr:row>165</xdr:row>
      <xdr:rowOff>84667</xdr:rowOff>
    </xdr:from>
    <xdr:to>
      <xdr:col>6</xdr:col>
      <xdr:colOff>336550</xdr:colOff>
      <xdr:row>178</xdr:row>
      <xdr:rowOff>112183</xdr:rowOff>
    </xdr:to>
    <xdr:pic>
      <xdr:nvPicPr>
        <xdr:cNvPr id="24" name="28 Imagen">
          <a:extLst>
            <a:ext uri="{FF2B5EF4-FFF2-40B4-BE49-F238E27FC236}">
              <a16:creationId xmlns:a16="http://schemas.microsoft.com/office/drawing/2014/main" id="{83EF9BD4-E6E7-4930-B96F-E2CA4C2D6391}"/>
            </a:ext>
          </a:extLst>
        </xdr:cNvPr>
        <xdr:cNvPicPr>
          <a:picLocks noChangeAspect="1"/>
        </xdr:cNvPicPr>
      </xdr:nvPicPr>
      <xdr:blipFill>
        <a:blip xmlns:r="http://schemas.openxmlformats.org/officeDocument/2006/relationships" r:embed="rId23"/>
        <a:stretch>
          <a:fillRect/>
        </a:stretch>
      </xdr:blipFill>
      <xdr:spPr>
        <a:xfrm>
          <a:off x="707814" y="33178327"/>
          <a:ext cx="3431116" cy="2420196"/>
        </a:xfrm>
        <a:prstGeom prst="rect">
          <a:avLst/>
        </a:prstGeom>
      </xdr:spPr>
    </xdr:pic>
    <xdr:clientData/>
  </xdr:twoCellAnchor>
  <xdr:twoCellAnchor editAs="oneCell">
    <xdr:from>
      <xdr:col>8</xdr:col>
      <xdr:colOff>74083</xdr:colOff>
      <xdr:row>165</xdr:row>
      <xdr:rowOff>74083</xdr:rowOff>
    </xdr:from>
    <xdr:to>
      <xdr:col>10</xdr:col>
      <xdr:colOff>909320</xdr:colOff>
      <xdr:row>178</xdr:row>
      <xdr:rowOff>78739</xdr:rowOff>
    </xdr:to>
    <xdr:pic>
      <xdr:nvPicPr>
        <xdr:cNvPr id="25" name="29 Imagen">
          <a:extLst>
            <a:ext uri="{FF2B5EF4-FFF2-40B4-BE49-F238E27FC236}">
              <a16:creationId xmlns:a16="http://schemas.microsoft.com/office/drawing/2014/main" id="{3F5CCE76-20FE-45B2-A49D-3247B82949AE}"/>
            </a:ext>
          </a:extLst>
        </xdr:cNvPr>
        <xdr:cNvPicPr>
          <a:picLocks noChangeAspect="1"/>
        </xdr:cNvPicPr>
      </xdr:nvPicPr>
      <xdr:blipFill>
        <a:blip xmlns:r="http://schemas.openxmlformats.org/officeDocument/2006/relationships" r:embed="rId24"/>
        <a:stretch>
          <a:fillRect/>
        </a:stretch>
      </xdr:blipFill>
      <xdr:spPr>
        <a:xfrm>
          <a:off x="4950883" y="33167743"/>
          <a:ext cx="3387937" cy="2397336"/>
        </a:xfrm>
        <a:prstGeom prst="rect">
          <a:avLst/>
        </a:prstGeom>
      </xdr:spPr>
    </xdr:pic>
    <xdr:clientData/>
  </xdr:twoCellAnchor>
  <xdr:twoCellAnchor editAs="oneCell">
    <xdr:from>
      <xdr:col>2</xdr:col>
      <xdr:colOff>158751</xdr:colOff>
      <xdr:row>181</xdr:row>
      <xdr:rowOff>63500</xdr:rowOff>
    </xdr:from>
    <xdr:to>
      <xdr:col>6</xdr:col>
      <xdr:colOff>358987</xdr:colOff>
      <xdr:row>194</xdr:row>
      <xdr:rowOff>68157</xdr:rowOff>
    </xdr:to>
    <xdr:pic>
      <xdr:nvPicPr>
        <xdr:cNvPr id="26" name="36 Imagen">
          <a:extLst>
            <a:ext uri="{FF2B5EF4-FFF2-40B4-BE49-F238E27FC236}">
              <a16:creationId xmlns:a16="http://schemas.microsoft.com/office/drawing/2014/main" id="{238CF975-BF8B-4EE4-A6EC-F3545897AE6C}"/>
            </a:ext>
          </a:extLst>
        </xdr:cNvPr>
        <xdr:cNvPicPr>
          <a:picLocks noChangeAspect="1"/>
        </xdr:cNvPicPr>
      </xdr:nvPicPr>
      <xdr:blipFill>
        <a:blip xmlns:r="http://schemas.openxmlformats.org/officeDocument/2006/relationships" r:embed="rId25"/>
        <a:stretch>
          <a:fillRect/>
        </a:stretch>
      </xdr:blipFill>
      <xdr:spPr>
        <a:xfrm>
          <a:off x="760731" y="36349940"/>
          <a:ext cx="3400636" cy="2397337"/>
        </a:xfrm>
        <a:prstGeom prst="rect">
          <a:avLst/>
        </a:prstGeom>
      </xdr:spPr>
    </xdr:pic>
    <xdr:clientData/>
  </xdr:twoCellAnchor>
  <xdr:twoCellAnchor editAs="oneCell">
    <xdr:from>
      <xdr:col>8</xdr:col>
      <xdr:colOff>21167</xdr:colOff>
      <xdr:row>181</xdr:row>
      <xdr:rowOff>52916</xdr:rowOff>
    </xdr:from>
    <xdr:to>
      <xdr:col>10</xdr:col>
      <xdr:colOff>940224</xdr:colOff>
      <xdr:row>194</xdr:row>
      <xdr:rowOff>118533</xdr:rowOff>
    </xdr:to>
    <xdr:pic>
      <xdr:nvPicPr>
        <xdr:cNvPr id="27" name="39 Imagen">
          <a:extLst>
            <a:ext uri="{FF2B5EF4-FFF2-40B4-BE49-F238E27FC236}">
              <a16:creationId xmlns:a16="http://schemas.microsoft.com/office/drawing/2014/main" id="{EEE9EE06-4D96-4266-B302-E3B1FA75E712}"/>
            </a:ext>
          </a:extLst>
        </xdr:cNvPr>
        <xdr:cNvPicPr>
          <a:picLocks noChangeAspect="1"/>
        </xdr:cNvPicPr>
      </xdr:nvPicPr>
      <xdr:blipFill>
        <a:blip xmlns:r="http://schemas.openxmlformats.org/officeDocument/2006/relationships" r:embed="rId26"/>
        <a:stretch>
          <a:fillRect/>
        </a:stretch>
      </xdr:blipFill>
      <xdr:spPr>
        <a:xfrm>
          <a:off x="4897967" y="36339356"/>
          <a:ext cx="3471757" cy="2458297"/>
        </a:xfrm>
        <a:prstGeom prst="rect">
          <a:avLst/>
        </a:prstGeom>
      </xdr:spPr>
    </xdr:pic>
    <xdr:clientData/>
  </xdr:twoCellAnchor>
  <xdr:twoCellAnchor editAs="oneCell">
    <xdr:from>
      <xdr:col>2</xdr:col>
      <xdr:colOff>95250</xdr:colOff>
      <xdr:row>197</xdr:row>
      <xdr:rowOff>74083</xdr:rowOff>
    </xdr:from>
    <xdr:to>
      <xdr:col>6</xdr:col>
      <xdr:colOff>325966</xdr:colOff>
      <xdr:row>210</xdr:row>
      <xdr:rowOff>101600</xdr:rowOff>
    </xdr:to>
    <xdr:pic>
      <xdr:nvPicPr>
        <xdr:cNvPr id="28" name="40 Imagen">
          <a:extLst>
            <a:ext uri="{FF2B5EF4-FFF2-40B4-BE49-F238E27FC236}">
              <a16:creationId xmlns:a16="http://schemas.microsoft.com/office/drawing/2014/main" id="{FA4FA065-0EA5-42B9-9F57-4456C615DE94}"/>
            </a:ext>
          </a:extLst>
        </xdr:cNvPr>
        <xdr:cNvPicPr>
          <a:picLocks noChangeAspect="1"/>
        </xdr:cNvPicPr>
      </xdr:nvPicPr>
      <xdr:blipFill>
        <a:blip xmlns:r="http://schemas.openxmlformats.org/officeDocument/2006/relationships" r:embed="rId27"/>
        <a:stretch>
          <a:fillRect/>
        </a:stretch>
      </xdr:blipFill>
      <xdr:spPr>
        <a:xfrm>
          <a:off x="697230" y="39553303"/>
          <a:ext cx="3431116" cy="2420197"/>
        </a:xfrm>
        <a:prstGeom prst="rect">
          <a:avLst/>
        </a:prstGeom>
      </xdr:spPr>
    </xdr:pic>
    <xdr:clientData/>
  </xdr:twoCellAnchor>
  <xdr:twoCellAnchor editAs="oneCell">
    <xdr:from>
      <xdr:col>7</xdr:col>
      <xdr:colOff>243417</xdr:colOff>
      <xdr:row>197</xdr:row>
      <xdr:rowOff>84667</xdr:rowOff>
    </xdr:from>
    <xdr:to>
      <xdr:col>10</xdr:col>
      <xdr:colOff>903394</xdr:colOff>
      <xdr:row>210</xdr:row>
      <xdr:rowOff>127424</xdr:rowOff>
    </xdr:to>
    <xdr:pic>
      <xdr:nvPicPr>
        <xdr:cNvPr id="29" name="41 Imagen">
          <a:extLst>
            <a:ext uri="{FF2B5EF4-FFF2-40B4-BE49-F238E27FC236}">
              <a16:creationId xmlns:a16="http://schemas.microsoft.com/office/drawing/2014/main" id="{9041B9D8-5AA6-40A5-9711-56468AD21CDF}"/>
            </a:ext>
          </a:extLst>
        </xdr:cNvPr>
        <xdr:cNvPicPr>
          <a:picLocks noChangeAspect="1"/>
        </xdr:cNvPicPr>
      </xdr:nvPicPr>
      <xdr:blipFill>
        <a:blip xmlns:r="http://schemas.openxmlformats.org/officeDocument/2006/relationships" r:embed="rId28"/>
        <a:stretch>
          <a:fillRect/>
        </a:stretch>
      </xdr:blipFill>
      <xdr:spPr>
        <a:xfrm>
          <a:off x="4731597" y="39563887"/>
          <a:ext cx="3601297" cy="243543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B5C806E4-A043-4CF2-8164-9397E937339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E1DBD3FE-5016-4A99-95FF-BB0D82648DE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oneCellAnchor>
    <xdr:from>
      <xdr:col>0</xdr:col>
      <xdr:colOff>0</xdr:colOff>
      <xdr:row>374</xdr:row>
      <xdr:rowOff>0</xdr:rowOff>
    </xdr:from>
    <xdr:ext cx="2217420" cy="0"/>
    <xdr:pic>
      <xdr:nvPicPr>
        <xdr:cNvPr id="4" name="Imagen 3">
          <a:extLst>
            <a:ext uri="{FF2B5EF4-FFF2-40B4-BE49-F238E27FC236}">
              <a16:creationId xmlns:a16="http://schemas.microsoft.com/office/drawing/2014/main" id="{641ACE97-B553-4033-92E8-0E70384A9AC6}"/>
            </a:ext>
          </a:extLst>
        </xdr:cNvPr>
        <xdr:cNvPicPr>
          <a:picLocks noChangeAspect="1"/>
        </xdr:cNvPicPr>
      </xdr:nvPicPr>
      <xdr:blipFill>
        <a:blip xmlns:r="http://schemas.openxmlformats.org/officeDocument/2006/relationships" r:embed="rId3"/>
        <a:stretch>
          <a:fillRect/>
        </a:stretch>
      </xdr:blipFill>
      <xdr:spPr>
        <a:xfrm>
          <a:off x="0" y="40652700"/>
          <a:ext cx="2217420" cy="0"/>
        </a:xfrm>
        <a:prstGeom prst="rect">
          <a:avLst/>
        </a:prstGeom>
      </xdr:spPr>
    </xdr:pic>
    <xdr:clientData/>
  </xdr:oneCellAnchor>
  <xdr:oneCellAnchor>
    <xdr:from>
      <xdr:col>0</xdr:col>
      <xdr:colOff>152400</xdr:colOff>
      <xdr:row>406</xdr:row>
      <xdr:rowOff>0</xdr:rowOff>
    </xdr:from>
    <xdr:ext cx="2217420" cy="0"/>
    <xdr:pic>
      <xdr:nvPicPr>
        <xdr:cNvPr id="5" name="Imagen 4">
          <a:extLst>
            <a:ext uri="{FF2B5EF4-FFF2-40B4-BE49-F238E27FC236}">
              <a16:creationId xmlns:a16="http://schemas.microsoft.com/office/drawing/2014/main" id="{D40734C5-53ED-419E-9DC8-56A7D26A0746}"/>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6</xdr:col>
      <xdr:colOff>560916</xdr:colOff>
      <xdr:row>149</xdr:row>
      <xdr:rowOff>52917</xdr:rowOff>
    </xdr:from>
    <xdr:ext cx="0" cy="0"/>
    <xdr:pic>
      <xdr:nvPicPr>
        <xdr:cNvPr id="6" name="Imagen 5">
          <a:extLst>
            <a:ext uri="{FF2B5EF4-FFF2-40B4-BE49-F238E27FC236}">
              <a16:creationId xmlns:a16="http://schemas.microsoft.com/office/drawing/2014/main" id="{866AC7EB-A7C2-4570-B338-E16558475676}"/>
            </a:ext>
          </a:extLst>
        </xdr:cNvPr>
        <xdr:cNvPicPr>
          <a:picLocks noChangeAspect="1"/>
        </xdr:cNvPicPr>
      </xdr:nvPicPr>
      <xdr:blipFill>
        <a:blip xmlns:r="http://schemas.openxmlformats.org/officeDocument/2006/relationships" r:embed="rId4"/>
        <a:stretch>
          <a:fillRect/>
        </a:stretch>
      </xdr:blipFill>
      <xdr:spPr>
        <a:xfrm>
          <a:off x="5163396" y="7291917"/>
          <a:ext cx="0" cy="0"/>
        </a:xfrm>
        <a:prstGeom prst="rect">
          <a:avLst/>
        </a:prstGeom>
      </xdr:spPr>
    </xdr:pic>
    <xdr:clientData/>
  </xdr:oneCellAnchor>
  <xdr:oneCellAnchor>
    <xdr:from>
      <xdr:col>0</xdr:col>
      <xdr:colOff>152400</xdr:colOff>
      <xdr:row>421</xdr:row>
      <xdr:rowOff>0</xdr:rowOff>
    </xdr:from>
    <xdr:ext cx="2217420" cy="0"/>
    <xdr:pic>
      <xdr:nvPicPr>
        <xdr:cNvPr id="7" name="Imagen 6">
          <a:extLst>
            <a:ext uri="{FF2B5EF4-FFF2-40B4-BE49-F238E27FC236}">
              <a16:creationId xmlns:a16="http://schemas.microsoft.com/office/drawing/2014/main" id="{420DA9A4-2897-42B8-B63D-2F61CA45C1FB}"/>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0</xdr:col>
      <xdr:colOff>152400</xdr:colOff>
      <xdr:row>421</xdr:row>
      <xdr:rowOff>0</xdr:rowOff>
    </xdr:from>
    <xdr:ext cx="2217420" cy="0"/>
    <xdr:pic>
      <xdr:nvPicPr>
        <xdr:cNvPr id="8" name="Imagen 7">
          <a:extLst>
            <a:ext uri="{FF2B5EF4-FFF2-40B4-BE49-F238E27FC236}">
              <a16:creationId xmlns:a16="http://schemas.microsoft.com/office/drawing/2014/main" id="{2B453261-7E8C-4406-8D13-A85AC83FAC93}"/>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0</xdr:col>
      <xdr:colOff>152400</xdr:colOff>
      <xdr:row>390</xdr:row>
      <xdr:rowOff>152400</xdr:rowOff>
    </xdr:from>
    <xdr:ext cx="2217420" cy="0"/>
    <xdr:pic>
      <xdr:nvPicPr>
        <xdr:cNvPr id="9" name="Imagen 8">
          <a:extLst>
            <a:ext uri="{FF2B5EF4-FFF2-40B4-BE49-F238E27FC236}">
              <a16:creationId xmlns:a16="http://schemas.microsoft.com/office/drawing/2014/main" id="{ABFDA4C6-4F04-4B5E-A2B8-0D17FCB91DB8}"/>
            </a:ext>
          </a:extLst>
        </xdr:cNvPr>
        <xdr:cNvPicPr>
          <a:picLocks noChangeAspect="1"/>
        </xdr:cNvPicPr>
      </xdr:nvPicPr>
      <xdr:blipFill>
        <a:blip xmlns:r="http://schemas.openxmlformats.org/officeDocument/2006/relationships" r:embed="rId3"/>
        <a:stretch>
          <a:fillRect/>
        </a:stretch>
      </xdr:blipFill>
      <xdr:spPr>
        <a:xfrm>
          <a:off x="152400" y="43837860"/>
          <a:ext cx="2217420" cy="0"/>
        </a:xfrm>
        <a:prstGeom prst="rect">
          <a:avLst/>
        </a:prstGeom>
      </xdr:spPr>
    </xdr:pic>
    <xdr:clientData/>
  </xdr:oneCellAnchor>
  <xdr:oneCellAnchor>
    <xdr:from>
      <xdr:col>6</xdr:col>
      <xdr:colOff>349251</xdr:colOff>
      <xdr:row>374</xdr:row>
      <xdr:rowOff>74083</xdr:rowOff>
    </xdr:from>
    <xdr:ext cx="3352800" cy="2514600"/>
    <xdr:pic>
      <xdr:nvPicPr>
        <xdr:cNvPr id="10" name="Imagen 9">
          <a:extLst>
            <a:ext uri="{FF2B5EF4-FFF2-40B4-BE49-F238E27FC236}">
              <a16:creationId xmlns:a16="http://schemas.microsoft.com/office/drawing/2014/main" id="{313EE621-583A-4937-9B51-52917BF1384B}"/>
            </a:ext>
          </a:extLst>
        </xdr:cNvPr>
        <xdr:cNvPicPr>
          <a:picLocks noChangeAspect="1"/>
        </xdr:cNvPicPr>
      </xdr:nvPicPr>
      <xdr:blipFill>
        <a:blip xmlns:r="http://schemas.openxmlformats.org/officeDocument/2006/relationships" r:embed="rId5"/>
        <a:stretch>
          <a:fillRect/>
        </a:stretch>
      </xdr:blipFill>
      <xdr:spPr>
        <a:xfrm>
          <a:off x="4951731" y="40726783"/>
          <a:ext cx="3352800" cy="2514600"/>
        </a:xfrm>
        <a:prstGeom prst="rect">
          <a:avLst/>
        </a:prstGeom>
      </xdr:spPr>
    </xdr:pic>
    <xdr:clientData/>
  </xdr:oneCellAnchor>
  <xdr:oneCellAnchor>
    <xdr:from>
      <xdr:col>0</xdr:col>
      <xdr:colOff>275165</xdr:colOff>
      <xdr:row>374</xdr:row>
      <xdr:rowOff>84667</xdr:rowOff>
    </xdr:from>
    <xdr:ext cx="3352800" cy="2514600"/>
    <xdr:pic>
      <xdr:nvPicPr>
        <xdr:cNvPr id="11" name="Imagen 10">
          <a:extLst>
            <a:ext uri="{FF2B5EF4-FFF2-40B4-BE49-F238E27FC236}">
              <a16:creationId xmlns:a16="http://schemas.microsoft.com/office/drawing/2014/main" id="{30E2B875-8667-429B-AE16-E415C47F92C8}"/>
            </a:ext>
          </a:extLst>
        </xdr:cNvPr>
        <xdr:cNvPicPr>
          <a:picLocks noChangeAspect="1"/>
        </xdr:cNvPicPr>
      </xdr:nvPicPr>
      <xdr:blipFill>
        <a:blip xmlns:r="http://schemas.openxmlformats.org/officeDocument/2006/relationships" r:embed="rId6"/>
        <a:stretch>
          <a:fillRect/>
        </a:stretch>
      </xdr:blipFill>
      <xdr:spPr>
        <a:xfrm>
          <a:off x="275165" y="40737367"/>
          <a:ext cx="3352800" cy="2514600"/>
        </a:xfrm>
        <a:prstGeom prst="rect">
          <a:avLst/>
        </a:prstGeom>
      </xdr:spPr>
    </xdr:pic>
    <xdr:clientData/>
  </xdr:oneCellAnchor>
  <xdr:oneCellAnchor>
    <xdr:from>
      <xdr:col>0</xdr:col>
      <xdr:colOff>296333</xdr:colOff>
      <xdr:row>502</xdr:row>
      <xdr:rowOff>95250</xdr:rowOff>
    </xdr:from>
    <xdr:ext cx="3349241" cy="2524648"/>
    <xdr:pic>
      <xdr:nvPicPr>
        <xdr:cNvPr id="12" name="Imagen 11">
          <a:extLst>
            <a:ext uri="{FF2B5EF4-FFF2-40B4-BE49-F238E27FC236}">
              <a16:creationId xmlns:a16="http://schemas.microsoft.com/office/drawing/2014/main" id="{9532C320-B313-4A5B-8CF3-BC6A3365F827}"/>
            </a:ext>
          </a:extLst>
        </xdr:cNvPr>
        <xdr:cNvPicPr>
          <a:picLocks noChangeAspect="1"/>
        </xdr:cNvPicPr>
      </xdr:nvPicPr>
      <xdr:blipFill>
        <a:blip xmlns:r="http://schemas.openxmlformats.org/officeDocument/2006/relationships" r:embed="rId7"/>
        <a:stretch>
          <a:fillRect/>
        </a:stretch>
      </xdr:blipFill>
      <xdr:spPr>
        <a:xfrm>
          <a:off x="296333" y="59035950"/>
          <a:ext cx="3349241" cy="2524648"/>
        </a:xfrm>
        <a:prstGeom prst="rect">
          <a:avLst/>
        </a:prstGeom>
      </xdr:spPr>
    </xdr:pic>
    <xdr:clientData/>
  </xdr:oneCellAnchor>
  <xdr:oneCellAnchor>
    <xdr:from>
      <xdr:col>6</xdr:col>
      <xdr:colOff>444500</xdr:colOff>
      <xdr:row>502</xdr:row>
      <xdr:rowOff>95250</xdr:rowOff>
    </xdr:from>
    <xdr:ext cx="3315872" cy="2486548"/>
    <xdr:pic>
      <xdr:nvPicPr>
        <xdr:cNvPr id="13" name="Imagen 12">
          <a:extLst>
            <a:ext uri="{FF2B5EF4-FFF2-40B4-BE49-F238E27FC236}">
              <a16:creationId xmlns:a16="http://schemas.microsoft.com/office/drawing/2014/main" id="{4A73EAD8-FF88-4308-AD8D-4792A2A2CAFF}"/>
            </a:ext>
          </a:extLst>
        </xdr:cNvPr>
        <xdr:cNvPicPr>
          <a:picLocks noChangeAspect="1"/>
        </xdr:cNvPicPr>
      </xdr:nvPicPr>
      <xdr:blipFill>
        <a:blip xmlns:r="http://schemas.openxmlformats.org/officeDocument/2006/relationships" r:embed="rId8"/>
        <a:stretch>
          <a:fillRect/>
        </a:stretch>
      </xdr:blipFill>
      <xdr:spPr>
        <a:xfrm>
          <a:off x="5046980" y="59035950"/>
          <a:ext cx="3315872" cy="2486548"/>
        </a:xfrm>
        <a:prstGeom prst="rect">
          <a:avLst/>
        </a:prstGeom>
      </xdr:spPr>
    </xdr:pic>
    <xdr:clientData/>
  </xdr:oneCellAnchor>
  <xdr:oneCellAnchor>
    <xdr:from>
      <xdr:col>0</xdr:col>
      <xdr:colOff>190500</xdr:colOff>
      <xdr:row>438</xdr:row>
      <xdr:rowOff>85725</xdr:rowOff>
    </xdr:from>
    <xdr:ext cx="3360420" cy="2522220"/>
    <xdr:pic>
      <xdr:nvPicPr>
        <xdr:cNvPr id="14" name="Imagen 13">
          <a:extLst>
            <a:ext uri="{FF2B5EF4-FFF2-40B4-BE49-F238E27FC236}">
              <a16:creationId xmlns:a16="http://schemas.microsoft.com/office/drawing/2014/main" id="{A79EB466-46F1-4A00-80DB-33986DBAF20F}"/>
            </a:ext>
          </a:extLst>
        </xdr:cNvPr>
        <xdr:cNvPicPr>
          <a:picLocks noChangeAspect="1"/>
        </xdr:cNvPicPr>
      </xdr:nvPicPr>
      <xdr:blipFill>
        <a:blip xmlns:r="http://schemas.openxmlformats.org/officeDocument/2006/relationships" r:embed="rId9"/>
        <a:stretch>
          <a:fillRect/>
        </a:stretch>
      </xdr:blipFill>
      <xdr:spPr>
        <a:xfrm>
          <a:off x="190500" y="49783365"/>
          <a:ext cx="3360420" cy="2522220"/>
        </a:xfrm>
        <a:prstGeom prst="rect">
          <a:avLst/>
        </a:prstGeom>
      </xdr:spPr>
    </xdr:pic>
    <xdr:clientData/>
  </xdr:oneCellAnchor>
  <xdr:oneCellAnchor>
    <xdr:from>
      <xdr:col>0</xdr:col>
      <xdr:colOff>314325</xdr:colOff>
      <xdr:row>566</xdr:row>
      <xdr:rowOff>76200</xdr:rowOff>
    </xdr:from>
    <xdr:ext cx="3352800" cy="2514600"/>
    <xdr:pic>
      <xdr:nvPicPr>
        <xdr:cNvPr id="15" name="Imagen 14">
          <a:extLst>
            <a:ext uri="{FF2B5EF4-FFF2-40B4-BE49-F238E27FC236}">
              <a16:creationId xmlns:a16="http://schemas.microsoft.com/office/drawing/2014/main" id="{31C7F391-20E7-4C85-A230-2D25D7BCC49F}"/>
            </a:ext>
          </a:extLst>
        </xdr:cNvPr>
        <xdr:cNvPicPr>
          <a:picLocks noChangeAspect="1"/>
        </xdr:cNvPicPr>
      </xdr:nvPicPr>
      <xdr:blipFill>
        <a:blip xmlns:r="http://schemas.openxmlformats.org/officeDocument/2006/relationships" r:embed="rId10"/>
        <a:stretch>
          <a:fillRect/>
        </a:stretch>
      </xdr:blipFill>
      <xdr:spPr>
        <a:xfrm>
          <a:off x="314325" y="70789800"/>
          <a:ext cx="3352800" cy="2514600"/>
        </a:xfrm>
        <a:prstGeom prst="rect">
          <a:avLst/>
        </a:prstGeom>
      </xdr:spPr>
    </xdr:pic>
    <xdr:clientData/>
  </xdr:oneCellAnchor>
  <xdr:oneCellAnchor>
    <xdr:from>
      <xdr:col>6</xdr:col>
      <xdr:colOff>314325</xdr:colOff>
      <xdr:row>566</xdr:row>
      <xdr:rowOff>47625</xdr:rowOff>
    </xdr:from>
    <xdr:ext cx="3352800" cy="2514600"/>
    <xdr:pic>
      <xdr:nvPicPr>
        <xdr:cNvPr id="16" name="Imagen 15">
          <a:extLst>
            <a:ext uri="{FF2B5EF4-FFF2-40B4-BE49-F238E27FC236}">
              <a16:creationId xmlns:a16="http://schemas.microsoft.com/office/drawing/2014/main" id="{6DC27B2E-D9A5-4C18-9B22-834FAAEBA4B9}"/>
            </a:ext>
          </a:extLst>
        </xdr:cNvPr>
        <xdr:cNvPicPr>
          <a:picLocks noChangeAspect="1"/>
        </xdr:cNvPicPr>
      </xdr:nvPicPr>
      <xdr:blipFill>
        <a:blip xmlns:r="http://schemas.openxmlformats.org/officeDocument/2006/relationships" r:embed="rId11"/>
        <a:stretch>
          <a:fillRect/>
        </a:stretch>
      </xdr:blipFill>
      <xdr:spPr>
        <a:xfrm>
          <a:off x="4916805" y="70761225"/>
          <a:ext cx="3352800" cy="2514600"/>
        </a:xfrm>
        <a:prstGeom prst="rect">
          <a:avLst/>
        </a:prstGeom>
      </xdr:spPr>
    </xdr:pic>
    <xdr:clientData/>
  </xdr:oneCellAnchor>
  <xdr:oneCellAnchor>
    <xdr:from>
      <xdr:col>6</xdr:col>
      <xdr:colOff>342900</xdr:colOff>
      <xdr:row>438</xdr:row>
      <xdr:rowOff>76200</xdr:rowOff>
    </xdr:from>
    <xdr:ext cx="3360420" cy="2514600"/>
    <xdr:pic>
      <xdr:nvPicPr>
        <xdr:cNvPr id="17" name="Imagen 16">
          <a:extLst>
            <a:ext uri="{FF2B5EF4-FFF2-40B4-BE49-F238E27FC236}">
              <a16:creationId xmlns:a16="http://schemas.microsoft.com/office/drawing/2014/main" id="{A1AC4A04-B29A-49BC-ADB9-653EA8A8AFA1}"/>
            </a:ext>
          </a:extLst>
        </xdr:cNvPr>
        <xdr:cNvPicPr>
          <a:picLocks noChangeAspect="1"/>
        </xdr:cNvPicPr>
      </xdr:nvPicPr>
      <xdr:blipFill>
        <a:blip xmlns:r="http://schemas.openxmlformats.org/officeDocument/2006/relationships" r:embed="rId12"/>
        <a:stretch>
          <a:fillRect/>
        </a:stretch>
      </xdr:blipFill>
      <xdr:spPr>
        <a:xfrm>
          <a:off x="4945380" y="49773840"/>
          <a:ext cx="3360420" cy="2514600"/>
        </a:xfrm>
        <a:prstGeom prst="rect">
          <a:avLst/>
        </a:prstGeom>
      </xdr:spPr>
    </xdr:pic>
    <xdr:clientData/>
  </xdr:oneCellAnchor>
  <xdr:oneCellAnchor>
    <xdr:from>
      <xdr:col>0</xdr:col>
      <xdr:colOff>304800</xdr:colOff>
      <xdr:row>182</xdr:row>
      <xdr:rowOff>66675</xdr:rowOff>
    </xdr:from>
    <xdr:ext cx="3352800" cy="2514600"/>
    <xdr:pic>
      <xdr:nvPicPr>
        <xdr:cNvPr id="18" name="Imagen 17">
          <a:extLst>
            <a:ext uri="{FF2B5EF4-FFF2-40B4-BE49-F238E27FC236}">
              <a16:creationId xmlns:a16="http://schemas.microsoft.com/office/drawing/2014/main" id="{F3E7584A-3133-4F19-B6F2-C9F2CE408F58}"/>
            </a:ext>
          </a:extLst>
        </xdr:cNvPr>
        <xdr:cNvPicPr>
          <a:picLocks noChangeAspect="1"/>
        </xdr:cNvPicPr>
      </xdr:nvPicPr>
      <xdr:blipFill>
        <a:blip xmlns:r="http://schemas.openxmlformats.org/officeDocument/2006/relationships" r:embed="rId13"/>
        <a:stretch>
          <a:fillRect/>
        </a:stretch>
      </xdr:blipFill>
      <xdr:spPr>
        <a:xfrm>
          <a:off x="304800" y="13195935"/>
          <a:ext cx="3352800" cy="2514600"/>
        </a:xfrm>
        <a:prstGeom prst="rect">
          <a:avLst/>
        </a:prstGeom>
      </xdr:spPr>
    </xdr:pic>
    <xdr:clientData/>
  </xdr:oneCellAnchor>
  <xdr:oneCellAnchor>
    <xdr:from>
      <xdr:col>6</xdr:col>
      <xdr:colOff>457200</xdr:colOff>
      <xdr:row>182</xdr:row>
      <xdr:rowOff>95250</xdr:rowOff>
    </xdr:from>
    <xdr:ext cx="3352800" cy="2514600"/>
    <xdr:pic>
      <xdr:nvPicPr>
        <xdr:cNvPr id="19" name="Imagen 18">
          <a:extLst>
            <a:ext uri="{FF2B5EF4-FFF2-40B4-BE49-F238E27FC236}">
              <a16:creationId xmlns:a16="http://schemas.microsoft.com/office/drawing/2014/main" id="{C3BA93C6-6BFF-4E0A-94ED-5582161C482E}"/>
            </a:ext>
          </a:extLst>
        </xdr:cNvPr>
        <xdr:cNvPicPr>
          <a:picLocks noChangeAspect="1"/>
        </xdr:cNvPicPr>
      </xdr:nvPicPr>
      <xdr:blipFill>
        <a:blip xmlns:r="http://schemas.openxmlformats.org/officeDocument/2006/relationships" r:embed="rId14"/>
        <a:stretch>
          <a:fillRect/>
        </a:stretch>
      </xdr:blipFill>
      <xdr:spPr>
        <a:xfrm>
          <a:off x="5059680" y="13224510"/>
          <a:ext cx="3352800" cy="2514600"/>
        </a:xfrm>
        <a:prstGeom prst="rect">
          <a:avLst/>
        </a:prstGeom>
      </xdr:spPr>
    </xdr:pic>
    <xdr:clientData/>
  </xdr:oneCellAnchor>
  <xdr:twoCellAnchor editAs="oneCell">
    <xdr:from>
      <xdr:col>0</xdr:col>
      <xdr:colOff>504825</xdr:colOff>
      <xdr:row>69</xdr:row>
      <xdr:rowOff>47625</xdr:rowOff>
    </xdr:from>
    <xdr:to>
      <xdr:col>4</xdr:col>
      <xdr:colOff>809625</xdr:colOff>
      <xdr:row>82</xdr:row>
      <xdr:rowOff>85725</xdr:rowOff>
    </xdr:to>
    <xdr:pic>
      <xdr:nvPicPr>
        <xdr:cNvPr id="20" name="Imagen 19">
          <a:extLst>
            <a:ext uri="{FF2B5EF4-FFF2-40B4-BE49-F238E27FC236}">
              <a16:creationId xmlns:a16="http://schemas.microsoft.com/office/drawing/2014/main" id="{2DB9293C-2EB6-4E10-8593-7CBA391A7F22}"/>
            </a:ext>
          </a:extLst>
        </xdr:cNvPr>
        <xdr:cNvPicPr>
          <a:picLocks noChangeAspect="1"/>
        </xdr:cNvPicPr>
      </xdr:nvPicPr>
      <xdr:blipFill>
        <a:blip xmlns:r="http://schemas.openxmlformats.org/officeDocument/2006/relationships" r:embed="rId15"/>
        <a:stretch>
          <a:fillRect/>
        </a:stretch>
      </xdr:blipFill>
      <xdr:spPr>
        <a:xfrm>
          <a:off x="504825" y="1403985"/>
          <a:ext cx="3474720" cy="2415540"/>
        </a:xfrm>
        <a:prstGeom prst="rect">
          <a:avLst/>
        </a:prstGeom>
      </xdr:spPr>
    </xdr:pic>
    <xdr:clientData/>
  </xdr:twoCellAnchor>
  <xdr:twoCellAnchor editAs="oneCell">
    <xdr:from>
      <xdr:col>6</xdr:col>
      <xdr:colOff>304800</xdr:colOff>
      <xdr:row>69</xdr:row>
      <xdr:rowOff>95250</xdr:rowOff>
    </xdr:from>
    <xdr:to>
      <xdr:col>10</xdr:col>
      <xdr:colOff>38100</xdr:colOff>
      <xdr:row>82</xdr:row>
      <xdr:rowOff>133350</xdr:rowOff>
    </xdr:to>
    <xdr:pic>
      <xdr:nvPicPr>
        <xdr:cNvPr id="21" name="Imagen 20">
          <a:extLst>
            <a:ext uri="{FF2B5EF4-FFF2-40B4-BE49-F238E27FC236}">
              <a16:creationId xmlns:a16="http://schemas.microsoft.com/office/drawing/2014/main" id="{06FF2960-01FF-4E6B-80C7-34A49F6D014D}"/>
            </a:ext>
          </a:extLst>
        </xdr:cNvPr>
        <xdr:cNvPicPr>
          <a:picLocks noChangeAspect="1"/>
        </xdr:cNvPicPr>
      </xdr:nvPicPr>
      <xdr:blipFill>
        <a:blip xmlns:r="http://schemas.openxmlformats.org/officeDocument/2006/relationships" r:embed="rId16"/>
        <a:stretch>
          <a:fillRect/>
        </a:stretch>
      </xdr:blipFill>
      <xdr:spPr>
        <a:xfrm>
          <a:off x="4907280" y="1451610"/>
          <a:ext cx="3482340" cy="2415540"/>
        </a:xfrm>
        <a:prstGeom prst="rect">
          <a:avLst/>
        </a:prstGeom>
      </xdr:spPr>
    </xdr:pic>
    <xdr:clientData/>
  </xdr:twoCellAnchor>
  <xdr:twoCellAnchor editAs="oneCell">
    <xdr:from>
      <xdr:col>0</xdr:col>
      <xdr:colOff>361950</xdr:colOff>
      <xdr:row>133</xdr:row>
      <xdr:rowOff>95250</xdr:rowOff>
    </xdr:from>
    <xdr:to>
      <xdr:col>4</xdr:col>
      <xdr:colOff>643890</xdr:colOff>
      <xdr:row>146</xdr:row>
      <xdr:rowOff>118110</xdr:rowOff>
    </xdr:to>
    <xdr:pic>
      <xdr:nvPicPr>
        <xdr:cNvPr id="22" name="Imagen 21">
          <a:extLst>
            <a:ext uri="{FF2B5EF4-FFF2-40B4-BE49-F238E27FC236}">
              <a16:creationId xmlns:a16="http://schemas.microsoft.com/office/drawing/2014/main" id="{6DAD2951-8C8F-4576-AE4B-5B23478DFC43}"/>
            </a:ext>
          </a:extLst>
        </xdr:cNvPr>
        <xdr:cNvPicPr>
          <a:picLocks noChangeAspect="1"/>
        </xdr:cNvPicPr>
      </xdr:nvPicPr>
      <xdr:blipFill>
        <a:blip xmlns:r="http://schemas.openxmlformats.org/officeDocument/2006/relationships" r:embed="rId17"/>
        <a:stretch>
          <a:fillRect/>
        </a:stretch>
      </xdr:blipFill>
      <xdr:spPr>
        <a:xfrm>
          <a:off x="361950" y="4392930"/>
          <a:ext cx="3451860" cy="2400300"/>
        </a:xfrm>
        <a:prstGeom prst="rect">
          <a:avLst/>
        </a:prstGeom>
      </xdr:spPr>
    </xdr:pic>
    <xdr:clientData/>
  </xdr:twoCellAnchor>
  <xdr:twoCellAnchor editAs="oneCell">
    <xdr:from>
      <xdr:col>6</xdr:col>
      <xdr:colOff>381000</xdr:colOff>
      <xdr:row>133</xdr:row>
      <xdr:rowOff>76200</xdr:rowOff>
    </xdr:from>
    <xdr:to>
      <xdr:col>10</xdr:col>
      <xdr:colOff>114300</xdr:colOff>
      <xdr:row>146</xdr:row>
      <xdr:rowOff>114300</xdr:rowOff>
    </xdr:to>
    <xdr:pic>
      <xdr:nvPicPr>
        <xdr:cNvPr id="23" name="Imagen 22">
          <a:extLst>
            <a:ext uri="{FF2B5EF4-FFF2-40B4-BE49-F238E27FC236}">
              <a16:creationId xmlns:a16="http://schemas.microsoft.com/office/drawing/2014/main" id="{4CC7D63C-CA8F-4E3D-BD11-30A8BCF502F1}"/>
            </a:ext>
          </a:extLst>
        </xdr:cNvPr>
        <xdr:cNvPicPr>
          <a:picLocks noChangeAspect="1"/>
        </xdr:cNvPicPr>
      </xdr:nvPicPr>
      <xdr:blipFill>
        <a:blip xmlns:r="http://schemas.openxmlformats.org/officeDocument/2006/relationships" r:embed="rId18"/>
        <a:stretch>
          <a:fillRect/>
        </a:stretch>
      </xdr:blipFill>
      <xdr:spPr>
        <a:xfrm>
          <a:off x="4983480" y="4373880"/>
          <a:ext cx="3482340" cy="2415540"/>
        </a:xfrm>
        <a:prstGeom prst="rect">
          <a:avLst/>
        </a:prstGeom>
      </xdr:spPr>
    </xdr:pic>
    <xdr:clientData/>
  </xdr:twoCellAnchor>
  <xdr:twoCellAnchor editAs="oneCell">
    <xdr:from>
      <xdr:col>0</xdr:col>
      <xdr:colOff>266700</xdr:colOff>
      <xdr:row>149</xdr:row>
      <xdr:rowOff>85725</xdr:rowOff>
    </xdr:from>
    <xdr:to>
      <xdr:col>4</xdr:col>
      <xdr:colOff>571500</xdr:colOff>
      <xdr:row>162</xdr:row>
      <xdr:rowOff>123825</xdr:rowOff>
    </xdr:to>
    <xdr:pic>
      <xdr:nvPicPr>
        <xdr:cNvPr id="24" name="Imagen 23">
          <a:extLst>
            <a:ext uri="{FF2B5EF4-FFF2-40B4-BE49-F238E27FC236}">
              <a16:creationId xmlns:a16="http://schemas.microsoft.com/office/drawing/2014/main" id="{10CCA86B-21EB-4DC0-B58C-9590B3C3BE47}"/>
            </a:ext>
          </a:extLst>
        </xdr:cNvPr>
        <xdr:cNvPicPr>
          <a:picLocks noChangeAspect="1"/>
        </xdr:cNvPicPr>
      </xdr:nvPicPr>
      <xdr:blipFill>
        <a:blip xmlns:r="http://schemas.openxmlformats.org/officeDocument/2006/relationships" r:embed="rId19"/>
        <a:stretch>
          <a:fillRect/>
        </a:stretch>
      </xdr:blipFill>
      <xdr:spPr>
        <a:xfrm>
          <a:off x="266700" y="7324725"/>
          <a:ext cx="3474720" cy="2415540"/>
        </a:xfrm>
        <a:prstGeom prst="rect">
          <a:avLst/>
        </a:prstGeom>
      </xdr:spPr>
    </xdr:pic>
    <xdr:clientData/>
  </xdr:twoCellAnchor>
  <xdr:twoCellAnchor editAs="oneCell">
    <xdr:from>
      <xdr:col>6</xdr:col>
      <xdr:colOff>476250</xdr:colOff>
      <xdr:row>149</xdr:row>
      <xdr:rowOff>76200</xdr:rowOff>
    </xdr:from>
    <xdr:to>
      <xdr:col>10</xdr:col>
      <xdr:colOff>209550</xdr:colOff>
      <xdr:row>162</xdr:row>
      <xdr:rowOff>114300</xdr:rowOff>
    </xdr:to>
    <xdr:pic>
      <xdr:nvPicPr>
        <xdr:cNvPr id="25" name="Imagen 24">
          <a:extLst>
            <a:ext uri="{FF2B5EF4-FFF2-40B4-BE49-F238E27FC236}">
              <a16:creationId xmlns:a16="http://schemas.microsoft.com/office/drawing/2014/main" id="{FEA6AED1-A6E3-4E79-8B49-11994CE27673}"/>
            </a:ext>
          </a:extLst>
        </xdr:cNvPr>
        <xdr:cNvPicPr>
          <a:picLocks noChangeAspect="1"/>
        </xdr:cNvPicPr>
      </xdr:nvPicPr>
      <xdr:blipFill>
        <a:blip xmlns:r="http://schemas.openxmlformats.org/officeDocument/2006/relationships" r:embed="rId20"/>
        <a:stretch>
          <a:fillRect/>
        </a:stretch>
      </xdr:blipFill>
      <xdr:spPr>
        <a:xfrm>
          <a:off x="5078730" y="7315200"/>
          <a:ext cx="3482340" cy="2415540"/>
        </a:xfrm>
        <a:prstGeom prst="rect">
          <a:avLst/>
        </a:prstGeom>
      </xdr:spPr>
    </xdr:pic>
    <xdr:clientData/>
  </xdr:twoCellAnchor>
  <xdr:twoCellAnchor editAs="oneCell">
    <xdr:from>
      <xdr:col>0</xdr:col>
      <xdr:colOff>352425</xdr:colOff>
      <xdr:row>166</xdr:row>
      <xdr:rowOff>66675</xdr:rowOff>
    </xdr:from>
    <xdr:to>
      <xdr:col>4</xdr:col>
      <xdr:colOff>664845</xdr:colOff>
      <xdr:row>179</xdr:row>
      <xdr:rowOff>104775</xdr:rowOff>
    </xdr:to>
    <xdr:pic>
      <xdr:nvPicPr>
        <xdr:cNvPr id="26" name="Imagen 25">
          <a:extLst>
            <a:ext uri="{FF2B5EF4-FFF2-40B4-BE49-F238E27FC236}">
              <a16:creationId xmlns:a16="http://schemas.microsoft.com/office/drawing/2014/main" id="{31946419-B59A-48B6-BD14-87A4DE28AB6D}"/>
            </a:ext>
          </a:extLst>
        </xdr:cNvPr>
        <xdr:cNvPicPr>
          <a:picLocks noChangeAspect="1"/>
        </xdr:cNvPicPr>
      </xdr:nvPicPr>
      <xdr:blipFill>
        <a:blip xmlns:r="http://schemas.openxmlformats.org/officeDocument/2006/relationships" r:embed="rId21"/>
        <a:stretch>
          <a:fillRect/>
        </a:stretch>
      </xdr:blipFill>
      <xdr:spPr>
        <a:xfrm>
          <a:off x="352425" y="10254615"/>
          <a:ext cx="3482340" cy="2415540"/>
        </a:xfrm>
        <a:prstGeom prst="rect">
          <a:avLst/>
        </a:prstGeom>
      </xdr:spPr>
    </xdr:pic>
    <xdr:clientData/>
  </xdr:twoCellAnchor>
  <xdr:twoCellAnchor editAs="oneCell">
    <xdr:from>
      <xdr:col>6</xdr:col>
      <xdr:colOff>400050</xdr:colOff>
      <xdr:row>166</xdr:row>
      <xdr:rowOff>95250</xdr:rowOff>
    </xdr:from>
    <xdr:to>
      <xdr:col>10</xdr:col>
      <xdr:colOff>140970</xdr:colOff>
      <xdr:row>179</xdr:row>
      <xdr:rowOff>133350</xdr:rowOff>
    </xdr:to>
    <xdr:pic>
      <xdr:nvPicPr>
        <xdr:cNvPr id="27" name="Imagen 26">
          <a:extLst>
            <a:ext uri="{FF2B5EF4-FFF2-40B4-BE49-F238E27FC236}">
              <a16:creationId xmlns:a16="http://schemas.microsoft.com/office/drawing/2014/main" id="{989E6C0C-EBF3-43F9-B5A9-2F24B81CAF85}"/>
            </a:ext>
          </a:extLst>
        </xdr:cNvPr>
        <xdr:cNvPicPr>
          <a:picLocks noChangeAspect="1"/>
        </xdr:cNvPicPr>
      </xdr:nvPicPr>
      <xdr:blipFill>
        <a:blip xmlns:r="http://schemas.openxmlformats.org/officeDocument/2006/relationships" r:embed="rId22"/>
        <a:stretch>
          <a:fillRect/>
        </a:stretch>
      </xdr:blipFill>
      <xdr:spPr>
        <a:xfrm>
          <a:off x="5002530" y="10283190"/>
          <a:ext cx="3489960" cy="2415540"/>
        </a:xfrm>
        <a:prstGeom prst="rect">
          <a:avLst/>
        </a:prstGeom>
      </xdr:spPr>
    </xdr:pic>
    <xdr:clientData/>
  </xdr:twoCellAnchor>
  <xdr:twoCellAnchor editAs="oneCell">
    <xdr:from>
      <xdr:col>0</xdr:col>
      <xdr:colOff>257175</xdr:colOff>
      <xdr:row>198</xdr:row>
      <xdr:rowOff>57150</xdr:rowOff>
    </xdr:from>
    <xdr:to>
      <xdr:col>4</xdr:col>
      <xdr:colOff>561975</xdr:colOff>
      <xdr:row>211</xdr:row>
      <xdr:rowOff>95250</xdr:rowOff>
    </xdr:to>
    <xdr:pic>
      <xdr:nvPicPr>
        <xdr:cNvPr id="28" name="Imagen 27">
          <a:extLst>
            <a:ext uri="{FF2B5EF4-FFF2-40B4-BE49-F238E27FC236}">
              <a16:creationId xmlns:a16="http://schemas.microsoft.com/office/drawing/2014/main" id="{443B60E3-1492-4DCD-8B1C-157EEDE0CD86}"/>
            </a:ext>
          </a:extLst>
        </xdr:cNvPr>
        <xdr:cNvPicPr>
          <a:picLocks noChangeAspect="1"/>
        </xdr:cNvPicPr>
      </xdr:nvPicPr>
      <xdr:blipFill>
        <a:blip xmlns:r="http://schemas.openxmlformats.org/officeDocument/2006/relationships" r:embed="rId23"/>
        <a:stretch>
          <a:fillRect/>
        </a:stretch>
      </xdr:blipFill>
      <xdr:spPr>
        <a:xfrm>
          <a:off x="257175" y="16234410"/>
          <a:ext cx="3474720" cy="2514600"/>
        </a:xfrm>
        <a:prstGeom prst="rect">
          <a:avLst/>
        </a:prstGeom>
      </xdr:spPr>
    </xdr:pic>
    <xdr:clientData/>
  </xdr:twoCellAnchor>
  <xdr:twoCellAnchor editAs="oneCell">
    <xdr:from>
      <xdr:col>6</xdr:col>
      <xdr:colOff>466725</xdr:colOff>
      <xdr:row>198</xdr:row>
      <xdr:rowOff>57150</xdr:rowOff>
    </xdr:from>
    <xdr:to>
      <xdr:col>10</xdr:col>
      <xdr:colOff>200025</xdr:colOff>
      <xdr:row>211</xdr:row>
      <xdr:rowOff>95250</xdr:rowOff>
    </xdr:to>
    <xdr:pic>
      <xdr:nvPicPr>
        <xdr:cNvPr id="29" name="Imagen 28">
          <a:extLst>
            <a:ext uri="{FF2B5EF4-FFF2-40B4-BE49-F238E27FC236}">
              <a16:creationId xmlns:a16="http://schemas.microsoft.com/office/drawing/2014/main" id="{8ACDC827-4854-4478-85A4-8A3778A2B672}"/>
            </a:ext>
          </a:extLst>
        </xdr:cNvPr>
        <xdr:cNvPicPr>
          <a:picLocks noChangeAspect="1"/>
        </xdr:cNvPicPr>
      </xdr:nvPicPr>
      <xdr:blipFill>
        <a:blip xmlns:r="http://schemas.openxmlformats.org/officeDocument/2006/relationships" r:embed="rId24"/>
        <a:stretch>
          <a:fillRect/>
        </a:stretch>
      </xdr:blipFill>
      <xdr:spPr>
        <a:xfrm>
          <a:off x="5069205" y="16234410"/>
          <a:ext cx="3482340" cy="2514600"/>
        </a:xfrm>
        <a:prstGeom prst="rect">
          <a:avLst/>
        </a:prstGeom>
      </xdr:spPr>
    </xdr:pic>
    <xdr:clientData/>
  </xdr:twoCellAnchor>
  <xdr:twoCellAnchor editAs="oneCell">
    <xdr:from>
      <xdr:col>0</xdr:col>
      <xdr:colOff>257175</xdr:colOff>
      <xdr:row>259</xdr:row>
      <xdr:rowOff>85725</xdr:rowOff>
    </xdr:from>
    <xdr:to>
      <xdr:col>4</xdr:col>
      <xdr:colOff>561975</xdr:colOff>
      <xdr:row>272</xdr:row>
      <xdr:rowOff>123825</xdr:rowOff>
    </xdr:to>
    <xdr:pic>
      <xdr:nvPicPr>
        <xdr:cNvPr id="30" name="Imagen 29">
          <a:extLst>
            <a:ext uri="{FF2B5EF4-FFF2-40B4-BE49-F238E27FC236}">
              <a16:creationId xmlns:a16="http://schemas.microsoft.com/office/drawing/2014/main" id="{62578A2F-27B6-4D44-B84D-52D11A47FCF4}"/>
            </a:ext>
          </a:extLst>
        </xdr:cNvPr>
        <xdr:cNvPicPr>
          <a:picLocks noChangeAspect="1"/>
        </xdr:cNvPicPr>
      </xdr:nvPicPr>
      <xdr:blipFill>
        <a:blip xmlns:r="http://schemas.openxmlformats.org/officeDocument/2006/relationships" r:embed="rId25"/>
        <a:stretch>
          <a:fillRect/>
        </a:stretch>
      </xdr:blipFill>
      <xdr:spPr>
        <a:xfrm>
          <a:off x="257175" y="19310985"/>
          <a:ext cx="3474720" cy="2514600"/>
        </a:xfrm>
        <a:prstGeom prst="rect">
          <a:avLst/>
        </a:prstGeom>
      </xdr:spPr>
    </xdr:pic>
    <xdr:clientData/>
  </xdr:twoCellAnchor>
  <xdr:twoCellAnchor editAs="oneCell">
    <xdr:from>
      <xdr:col>6</xdr:col>
      <xdr:colOff>447675</xdr:colOff>
      <xdr:row>259</xdr:row>
      <xdr:rowOff>57150</xdr:rowOff>
    </xdr:from>
    <xdr:to>
      <xdr:col>10</xdr:col>
      <xdr:colOff>180975</xdr:colOff>
      <xdr:row>272</xdr:row>
      <xdr:rowOff>95250</xdr:rowOff>
    </xdr:to>
    <xdr:pic>
      <xdr:nvPicPr>
        <xdr:cNvPr id="31" name="Imagen 30">
          <a:extLst>
            <a:ext uri="{FF2B5EF4-FFF2-40B4-BE49-F238E27FC236}">
              <a16:creationId xmlns:a16="http://schemas.microsoft.com/office/drawing/2014/main" id="{C77E13C7-0E54-47D7-BA0C-07AF9B927EF3}"/>
            </a:ext>
          </a:extLst>
        </xdr:cNvPr>
        <xdr:cNvPicPr>
          <a:picLocks noChangeAspect="1"/>
        </xdr:cNvPicPr>
      </xdr:nvPicPr>
      <xdr:blipFill>
        <a:blip xmlns:r="http://schemas.openxmlformats.org/officeDocument/2006/relationships" r:embed="rId26"/>
        <a:stretch>
          <a:fillRect/>
        </a:stretch>
      </xdr:blipFill>
      <xdr:spPr>
        <a:xfrm>
          <a:off x="5050155" y="19282410"/>
          <a:ext cx="3482340" cy="2514600"/>
        </a:xfrm>
        <a:prstGeom prst="rect">
          <a:avLst/>
        </a:prstGeom>
      </xdr:spPr>
    </xdr:pic>
    <xdr:clientData/>
  </xdr:twoCellAnchor>
  <xdr:twoCellAnchor editAs="oneCell">
    <xdr:from>
      <xdr:col>0</xdr:col>
      <xdr:colOff>295275</xdr:colOff>
      <xdr:row>275</xdr:row>
      <xdr:rowOff>76200</xdr:rowOff>
    </xdr:from>
    <xdr:to>
      <xdr:col>4</xdr:col>
      <xdr:colOff>600075</xdr:colOff>
      <xdr:row>288</xdr:row>
      <xdr:rowOff>114300</xdr:rowOff>
    </xdr:to>
    <xdr:pic>
      <xdr:nvPicPr>
        <xdr:cNvPr id="32" name="Imagen 31">
          <a:extLst>
            <a:ext uri="{FF2B5EF4-FFF2-40B4-BE49-F238E27FC236}">
              <a16:creationId xmlns:a16="http://schemas.microsoft.com/office/drawing/2014/main" id="{C444F1FF-D130-4501-A05A-09652289330B}"/>
            </a:ext>
          </a:extLst>
        </xdr:cNvPr>
        <xdr:cNvPicPr>
          <a:picLocks noChangeAspect="1"/>
        </xdr:cNvPicPr>
      </xdr:nvPicPr>
      <xdr:blipFill>
        <a:blip xmlns:r="http://schemas.openxmlformats.org/officeDocument/2006/relationships" r:embed="rId27"/>
        <a:stretch>
          <a:fillRect/>
        </a:stretch>
      </xdr:blipFill>
      <xdr:spPr>
        <a:xfrm>
          <a:off x="295275" y="22349460"/>
          <a:ext cx="3474720" cy="2514600"/>
        </a:xfrm>
        <a:prstGeom prst="rect">
          <a:avLst/>
        </a:prstGeom>
      </xdr:spPr>
    </xdr:pic>
    <xdr:clientData/>
  </xdr:twoCellAnchor>
  <xdr:twoCellAnchor editAs="oneCell">
    <xdr:from>
      <xdr:col>6</xdr:col>
      <xdr:colOff>485775</xdr:colOff>
      <xdr:row>275</xdr:row>
      <xdr:rowOff>85725</xdr:rowOff>
    </xdr:from>
    <xdr:to>
      <xdr:col>10</xdr:col>
      <xdr:colOff>219075</xdr:colOff>
      <xdr:row>288</xdr:row>
      <xdr:rowOff>123825</xdr:rowOff>
    </xdr:to>
    <xdr:pic>
      <xdr:nvPicPr>
        <xdr:cNvPr id="33" name="Imagen 32">
          <a:extLst>
            <a:ext uri="{FF2B5EF4-FFF2-40B4-BE49-F238E27FC236}">
              <a16:creationId xmlns:a16="http://schemas.microsoft.com/office/drawing/2014/main" id="{13B9C024-A2BD-461E-AD2C-44FF595614AA}"/>
            </a:ext>
          </a:extLst>
        </xdr:cNvPr>
        <xdr:cNvPicPr>
          <a:picLocks noChangeAspect="1"/>
        </xdr:cNvPicPr>
      </xdr:nvPicPr>
      <xdr:blipFill>
        <a:blip xmlns:r="http://schemas.openxmlformats.org/officeDocument/2006/relationships" r:embed="rId28"/>
        <a:stretch>
          <a:fillRect/>
        </a:stretch>
      </xdr:blipFill>
      <xdr:spPr>
        <a:xfrm>
          <a:off x="5088255" y="22358985"/>
          <a:ext cx="3482340" cy="2514600"/>
        </a:xfrm>
        <a:prstGeom prst="rect">
          <a:avLst/>
        </a:prstGeom>
      </xdr:spPr>
    </xdr:pic>
    <xdr:clientData/>
  </xdr:twoCellAnchor>
  <xdr:twoCellAnchor editAs="oneCell">
    <xdr:from>
      <xdr:col>0</xdr:col>
      <xdr:colOff>238125</xdr:colOff>
      <xdr:row>292</xdr:row>
      <xdr:rowOff>66675</xdr:rowOff>
    </xdr:from>
    <xdr:to>
      <xdr:col>4</xdr:col>
      <xdr:colOff>527685</xdr:colOff>
      <xdr:row>305</xdr:row>
      <xdr:rowOff>97155</xdr:rowOff>
    </xdr:to>
    <xdr:pic>
      <xdr:nvPicPr>
        <xdr:cNvPr id="34" name="Imagen 33">
          <a:extLst>
            <a:ext uri="{FF2B5EF4-FFF2-40B4-BE49-F238E27FC236}">
              <a16:creationId xmlns:a16="http://schemas.microsoft.com/office/drawing/2014/main" id="{A2CFA80C-A0CA-479E-95A5-0D63081E1161}"/>
            </a:ext>
          </a:extLst>
        </xdr:cNvPr>
        <xdr:cNvPicPr>
          <a:picLocks noChangeAspect="1"/>
        </xdr:cNvPicPr>
      </xdr:nvPicPr>
      <xdr:blipFill>
        <a:blip xmlns:r="http://schemas.openxmlformats.org/officeDocument/2006/relationships" r:embed="rId29"/>
        <a:stretch>
          <a:fillRect/>
        </a:stretch>
      </xdr:blipFill>
      <xdr:spPr>
        <a:xfrm>
          <a:off x="238125" y="25456515"/>
          <a:ext cx="3459480" cy="2506980"/>
        </a:xfrm>
        <a:prstGeom prst="rect">
          <a:avLst/>
        </a:prstGeom>
      </xdr:spPr>
    </xdr:pic>
    <xdr:clientData/>
  </xdr:twoCellAnchor>
  <xdr:twoCellAnchor editAs="oneCell">
    <xdr:from>
      <xdr:col>6</xdr:col>
      <xdr:colOff>466725</xdr:colOff>
      <xdr:row>292</xdr:row>
      <xdr:rowOff>123825</xdr:rowOff>
    </xdr:from>
    <xdr:to>
      <xdr:col>10</xdr:col>
      <xdr:colOff>200025</xdr:colOff>
      <xdr:row>305</xdr:row>
      <xdr:rowOff>161925</xdr:rowOff>
    </xdr:to>
    <xdr:pic>
      <xdr:nvPicPr>
        <xdr:cNvPr id="35" name="Imagen 34">
          <a:extLst>
            <a:ext uri="{FF2B5EF4-FFF2-40B4-BE49-F238E27FC236}">
              <a16:creationId xmlns:a16="http://schemas.microsoft.com/office/drawing/2014/main" id="{383A50B5-34CE-415D-89B4-8A76CCF35AD2}"/>
            </a:ext>
          </a:extLst>
        </xdr:cNvPr>
        <xdr:cNvPicPr>
          <a:picLocks noChangeAspect="1"/>
        </xdr:cNvPicPr>
      </xdr:nvPicPr>
      <xdr:blipFill>
        <a:blip xmlns:r="http://schemas.openxmlformats.org/officeDocument/2006/relationships" r:embed="rId30"/>
        <a:stretch>
          <a:fillRect/>
        </a:stretch>
      </xdr:blipFill>
      <xdr:spPr>
        <a:xfrm>
          <a:off x="5069205" y="25513665"/>
          <a:ext cx="3482340" cy="2514600"/>
        </a:xfrm>
        <a:prstGeom prst="rect">
          <a:avLst/>
        </a:prstGeom>
      </xdr:spPr>
    </xdr:pic>
    <xdr:clientData/>
  </xdr:twoCellAnchor>
  <xdr:twoCellAnchor editAs="oneCell">
    <xdr:from>
      <xdr:col>0</xdr:col>
      <xdr:colOff>304800</xdr:colOff>
      <xdr:row>309</xdr:row>
      <xdr:rowOff>76200</xdr:rowOff>
    </xdr:from>
    <xdr:to>
      <xdr:col>4</xdr:col>
      <xdr:colOff>609600</xdr:colOff>
      <xdr:row>322</xdr:row>
      <xdr:rowOff>114300</xdr:rowOff>
    </xdr:to>
    <xdr:pic>
      <xdr:nvPicPr>
        <xdr:cNvPr id="36" name="Imagen 35">
          <a:extLst>
            <a:ext uri="{FF2B5EF4-FFF2-40B4-BE49-F238E27FC236}">
              <a16:creationId xmlns:a16="http://schemas.microsoft.com/office/drawing/2014/main" id="{2EF8A279-35E2-4A16-A2E2-9256A4CF59B7}"/>
            </a:ext>
          </a:extLst>
        </xdr:cNvPr>
        <xdr:cNvPicPr>
          <a:picLocks noChangeAspect="1"/>
        </xdr:cNvPicPr>
      </xdr:nvPicPr>
      <xdr:blipFill>
        <a:blip xmlns:r="http://schemas.openxmlformats.org/officeDocument/2006/relationships" r:embed="rId31"/>
        <a:stretch>
          <a:fillRect/>
        </a:stretch>
      </xdr:blipFill>
      <xdr:spPr>
        <a:xfrm>
          <a:off x="304800" y="28582620"/>
          <a:ext cx="3474720" cy="2514600"/>
        </a:xfrm>
        <a:prstGeom prst="rect">
          <a:avLst/>
        </a:prstGeom>
      </xdr:spPr>
    </xdr:pic>
    <xdr:clientData/>
  </xdr:twoCellAnchor>
  <xdr:twoCellAnchor editAs="oneCell">
    <xdr:from>
      <xdr:col>6</xdr:col>
      <xdr:colOff>485775</xdr:colOff>
      <xdr:row>309</xdr:row>
      <xdr:rowOff>85725</xdr:rowOff>
    </xdr:from>
    <xdr:to>
      <xdr:col>10</xdr:col>
      <xdr:colOff>219075</xdr:colOff>
      <xdr:row>322</xdr:row>
      <xdr:rowOff>123825</xdr:rowOff>
    </xdr:to>
    <xdr:pic>
      <xdr:nvPicPr>
        <xdr:cNvPr id="37" name="Imagen 36">
          <a:extLst>
            <a:ext uri="{FF2B5EF4-FFF2-40B4-BE49-F238E27FC236}">
              <a16:creationId xmlns:a16="http://schemas.microsoft.com/office/drawing/2014/main" id="{AACA7D61-6256-4F5C-8502-4D5BF711C553}"/>
            </a:ext>
          </a:extLst>
        </xdr:cNvPr>
        <xdr:cNvPicPr>
          <a:picLocks noChangeAspect="1"/>
        </xdr:cNvPicPr>
      </xdr:nvPicPr>
      <xdr:blipFill>
        <a:blip xmlns:r="http://schemas.openxmlformats.org/officeDocument/2006/relationships" r:embed="rId32"/>
        <a:stretch>
          <a:fillRect/>
        </a:stretch>
      </xdr:blipFill>
      <xdr:spPr>
        <a:xfrm>
          <a:off x="5088255" y="28592145"/>
          <a:ext cx="3482340" cy="2514600"/>
        </a:xfrm>
        <a:prstGeom prst="rect">
          <a:avLst/>
        </a:prstGeom>
      </xdr:spPr>
    </xdr:pic>
    <xdr:clientData/>
  </xdr:twoCellAnchor>
  <xdr:twoCellAnchor editAs="oneCell">
    <xdr:from>
      <xdr:col>0</xdr:col>
      <xdr:colOff>247650</xdr:colOff>
      <xdr:row>326</xdr:row>
      <xdr:rowOff>123825</xdr:rowOff>
    </xdr:from>
    <xdr:to>
      <xdr:col>4</xdr:col>
      <xdr:colOff>552450</xdr:colOff>
      <xdr:row>339</xdr:row>
      <xdr:rowOff>161925</xdr:rowOff>
    </xdr:to>
    <xdr:pic>
      <xdr:nvPicPr>
        <xdr:cNvPr id="38" name="Imagen 37">
          <a:extLst>
            <a:ext uri="{FF2B5EF4-FFF2-40B4-BE49-F238E27FC236}">
              <a16:creationId xmlns:a16="http://schemas.microsoft.com/office/drawing/2014/main" id="{FBC70C7B-D43C-4DE9-BB5F-5B06816E4B2A}"/>
            </a:ext>
          </a:extLst>
        </xdr:cNvPr>
        <xdr:cNvPicPr>
          <a:picLocks noChangeAspect="1"/>
        </xdr:cNvPicPr>
      </xdr:nvPicPr>
      <xdr:blipFill>
        <a:blip xmlns:r="http://schemas.openxmlformats.org/officeDocument/2006/relationships" r:embed="rId33"/>
        <a:stretch>
          <a:fillRect/>
        </a:stretch>
      </xdr:blipFill>
      <xdr:spPr>
        <a:xfrm>
          <a:off x="247650" y="31746825"/>
          <a:ext cx="3474720" cy="2415540"/>
        </a:xfrm>
        <a:prstGeom prst="rect">
          <a:avLst/>
        </a:prstGeom>
      </xdr:spPr>
    </xdr:pic>
    <xdr:clientData/>
  </xdr:twoCellAnchor>
  <xdr:twoCellAnchor editAs="oneCell">
    <xdr:from>
      <xdr:col>6</xdr:col>
      <xdr:colOff>447675</xdr:colOff>
      <xdr:row>326</xdr:row>
      <xdr:rowOff>85725</xdr:rowOff>
    </xdr:from>
    <xdr:to>
      <xdr:col>10</xdr:col>
      <xdr:colOff>180975</xdr:colOff>
      <xdr:row>339</xdr:row>
      <xdr:rowOff>123825</xdr:rowOff>
    </xdr:to>
    <xdr:pic>
      <xdr:nvPicPr>
        <xdr:cNvPr id="39" name="Imagen 38">
          <a:extLst>
            <a:ext uri="{FF2B5EF4-FFF2-40B4-BE49-F238E27FC236}">
              <a16:creationId xmlns:a16="http://schemas.microsoft.com/office/drawing/2014/main" id="{408D096E-9724-4EE5-BC40-82DF69CE647F}"/>
            </a:ext>
          </a:extLst>
        </xdr:cNvPr>
        <xdr:cNvPicPr>
          <a:picLocks noChangeAspect="1"/>
        </xdr:cNvPicPr>
      </xdr:nvPicPr>
      <xdr:blipFill>
        <a:blip xmlns:r="http://schemas.openxmlformats.org/officeDocument/2006/relationships" r:embed="rId34"/>
        <a:stretch>
          <a:fillRect/>
        </a:stretch>
      </xdr:blipFill>
      <xdr:spPr>
        <a:xfrm>
          <a:off x="5050155" y="31708725"/>
          <a:ext cx="3482340" cy="2415540"/>
        </a:xfrm>
        <a:prstGeom prst="rect">
          <a:avLst/>
        </a:prstGeom>
      </xdr:spPr>
    </xdr:pic>
    <xdr:clientData/>
  </xdr:twoCellAnchor>
  <xdr:twoCellAnchor editAs="oneCell">
    <xdr:from>
      <xdr:col>0</xdr:col>
      <xdr:colOff>152400</xdr:colOff>
      <xdr:row>470</xdr:row>
      <xdr:rowOff>95250</xdr:rowOff>
    </xdr:from>
    <xdr:to>
      <xdr:col>4</xdr:col>
      <xdr:colOff>457200</xdr:colOff>
      <xdr:row>483</xdr:row>
      <xdr:rowOff>125730</xdr:rowOff>
    </xdr:to>
    <xdr:pic>
      <xdr:nvPicPr>
        <xdr:cNvPr id="40" name="Imagen 39">
          <a:extLst>
            <a:ext uri="{FF2B5EF4-FFF2-40B4-BE49-F238E27FC236}">
              <a16:creationId xmlns:a16="http://schemas.microsoft.com/office/drawing/2014/main" id="{C5A6F04B-201F-4470-A390-6D1E415A0239}"/>
            </a:ext>
          </a:extLst>
        </xdr:cNvPr>
        <xdr:cNvPicPr>
          <a:picLocks noChangeAspect="1"/>
        </xdr:cNvPicPr>
      </xdr:nvPicPr>
      <xdr:blipFill>
        <a:blip xmlns:r="http://schemas.openxmlformats.org/officeDocument/2006/relationships" r:embed="rId35"/>
        <a:stretch>
          <a:fillRect/>
        </a:stretch>
      </xdr:blipFill>
      <xdr:spPr>
        <a:xfrm>
          <a:off x="152400" y="52734210"/>
          <a:ext cx="3474720" cy="2407920"/>
        </a:xfrm>
        <a:prstGeom prst="rect">
          <a:avLst/>
        </a:prstGeom>
      </xdr:spPr>
    </xdr:pic>
    <xdr:clientData/>
  </xdr:twoCellAnchor>
  <xdr:twoCellAnchor editAs="oneCell">
    <xdr:from>
      <xdr:col>6</xdr:col>
      <xdr:colOff>409575</xdr:colOff>
      <xdr:row>470</xdr:row>
      <xdr:rowOff>76200</xdr:rowOff>
    </xdr:from>
    <xdr:to>
      <xdr:col>10</xdr:col>
      <xdr:colOff>142875</xdr:colOff>
      <xdr:row>483</xdr:row>
      <xdr:rowOff>106680</xdr:rowOff>
    </xdr:to>
    <xdr:pic>
      <xdr:nvPicPr>
        <xdr:cNvPr id="41" name="Imagen 40">
          <a:extLst>
            <a:ext uri="{FF2B5EF4-FFF2-40B4-BE49-F238E27FC236}">
              <a16:creationId xmlns:a16="http://schemas.microsoft.com/office/drawing/2014/main" id="{CCCDB92E-0DE1-466B-B63A-0A95ACE60E9B}"/>
            </a:ext>
          </a:extLst>
        </xdr:cNvPr>
        <xdr:cNvPicPr>
          <a:picLocks noChangeAspect="1"/>
        </xdr:cNvPicPr>
      </xdr:nvPicPr>
      <xdr:blipFill>
        <a:blip xmlns:r="http://schemas.openxmlformats.org/officeDocument/2006/relationships" r:embed="rId36"/>
        <a:stretch>
          <a:fillRect/>
        </a:stretch>
      </xdr:blipFill>
      <xdr:spPr>
        <a:xfrm>
          <a:off x="5012055" y="52715160"/>
          <a:ext cx="3482340" cy="2407920"/>
        </a:xfrm>
        <a:prstGeom prst="rect">
          <a:avLst/>
        </a:prstGeom>
      </xdr:spPr>
    </xdr:pic>
    <xdr:clientData/>
  </xdr:twoCellAnchor>
  <xdr:twoCellAnchor editAs="oneCell">
    <xdr:from>
      <xdr:col>0</xdr:col>
      <xdr:colOff>476250</xdr:colOff>
      <xdr:row>486</xdr:row>
      <xdr:rowOff>66675</xdr:rowOff>
    </xdr:from>
    <xdr:to>
      <xdr:col>4</xdr:col>
      <xdr:colOff>793467</xdr:colOff>
      <xdr:row>499</xdr:row>
      <xdr:rowOff>110175</xdr:rowOff>
    </xdr:to>
    <xdr:pic>
      <xdr:nvPicPr>
        <xdr:cNvPr id="42" name="Imagen 41">
          <a:extLst>
            <a:ext uri="{FF2B5EF4-FFF2-40B4-BE49-F238E27FC236}">
              <a16:creationId xmlns:a16="http://schemas.microsoft.com/office/drawing/2014/main" id="{FC7B13AB-63F4-4533-BB4B-446E0606FF17}"/>
            </a:ext>
          </a:extLst>
        </xdr:cNvPr>
        <xdr:cNvPicPr>
          <a:picLocks noChangeAspect="1"/>
        </xdr:cNvPicPr>
      </xdr:nvPicPr>
      <xdr:blipFill>
        <a:blip xmlns:r="http://schemas.openxmlformats.org/officeDocument/2006/relationships" r:embed="rId37"/>
        <a:stretch>
          <a:fillRect/>
        </a:stretch>
      </xdr:blipFill>
      <xdr:spPr>
        <a:xfrm>
          <a:off x="476250" y="55799355"/>
          <a:ext cx="3487137" cy="2420940"/>
        </a:xfrm>
        <a:prstGeom prst="rect">
          <a:avLst/>
        </a:prstGeom>
      </xdr:spPr>
    </xdr:pic>
    <xdr:clientData/>
  </xdr:twoCellAnchor>
  <xdr:twoCellAnchor editAs="oneCell">
    <xdr:from>
      <xdr:col>6</xdr:col>
      <xdr:colOff>523875</xdr:colOff>
      <xdr:row>486</xdr:row>
      <xdr:rowOff>66675</xdr:rowOff>
    </xdr:from>
    <xdr:to>
      <xdr:col>10</xdr:col>
      <xdr:colOff>269592</xdr:colOff>
      <xdr:row>499</xdr:row>
      <xdr:rowOff>110175</xdr:rowOff>
    </xdr:to>
    <xdr:pic>
      <xdr:nvPicPr>
        <xdr:cNvPr id="43" name="Imagen 42">
          <a:extLst>
            <a:ext uri="{FF2B5EF4-FFF2-40B4-BE49-F238E27FC236}">
              <a16:creationId xmlns:a16="http://schemas.microsoft.com/office/drawing/2014/main" id="{DFA1C512-818D-4F0F-BB4F-B9771A0A087E}"/>
            </a:ext>
          </a:extLst>
        </xdr:cNvPr>
        <xdr:cNvPicPr>
          <a:picLocks noChangeAspect="1"/>
        </xdr:cNvPicPr>
      </xdr:nvPicPr>
      <xdr:blipFill>
        <a:blip xmlns:r="http://schemas.openxmlformats.org/officeDocument/2006/relationships" r:embed="rId38"/>
        <a:stretch>
          <a:fillRect/>
        </a:stretch>
      </xdr:blipFill>
      <xdr:spPr>
        <a:xfrm>
          <a:off x="5126355" y="55799355"/>
          <a:ext cx="3494757" cy="2420940"/>
        </a:xfrm>
        <a:prstGeom prst="rect">
          <a:avLst/>
        </a:prstGeom>
      </xdr:spPr>
    </xdr:pic>
    <xdr:clientData/>
  </xdr:twoCellAnchor>
  <xdr:twoCellAnchor editAs="oneCell">
    <xdr:from>
      <xdr:col>0</xdr:col>
      <xdr:colOff>295275</xdr:colOff>
      <xdr:row>518</xdr:row>
      <xdr:rowOff>123825</xdr:rowOff>
    </xdr:from>
    <xdr:to>
      <xdr:col>4</xdr:col>
      <xdr:colOff>607695</xdr:colOff>
      <xdr:row>531</xdr:row>
      <xdr:rowOff>169545</xdr:rowOff>
    </xdr:to>
    <xdr:pic>
      <xdr:nvPicPr>
        <xdr:cNvPr id="44" name="Imagen 43">
          <a:extLst>
            <a:ext uri="{FF2B5EF4-FFF2-40B4-BE49-F238E27FC236}">
              <a16:creationId xmlns:a16="http://schemas.microsoft.com/office/drawing/2014/main" id="{11849E0A-EE26-42F7-BA64-5D1A9258DD88}"/>
            </a:ext>
          </a:extLst>
        </xdr:cNvPr>
        <xdr:cNvPicPr>
          <a:picLocks noChangeAspect="1"/>
        </xdr:cNvPicPr>
      </xdr:nvPicPr>
      <xdr:blipFill>
        <a:blip xmlns:r="http://schemas.openxmlformats.org/officeDocument/2006/relationships" r:embed="rId39"/>
        <a:stretch>
          <a:fillRect/>
        </a:stretch>
      </xdr:blipFill>
      <xdr:spPr>
        <a:xfrm>
          <a:off x="295275" y="62005845"/>
          <a:ext cx="3482340" cy="2423160"/>
        </a:xfrm>
        <a:prstGeom prst="rect">
          <a:avLst/>
        </a:prstGeom>
      </xdr:spPr>
    </xdr:pic>
    <xdr:clientData/>
  </xdr:twoCellAnchor>
  <xdr:twoCellAnchor editAs="oneCell">
    <xdr:from>
      <xdr:col>6</xdr:col>
      <xdr:colOff>390525</xdr:colOff>
      <xdr:row>518</xdr:row>
      <xdr:rowOff>114300</xdr:rowOff>
    </xdr:from>
    <xdr:to>
      <xdr:col>10</xdr:col>
      <xdr:colOff>131445</xdr:colOff>
      <xdr:row>531</xdr:row>
      <xdr:rowOff>160020</xdr:rowOff>
    </xdr:to>
    <xdr:pic>
      <xdr:nvPicPr>
        <xdr:cNvPr id="45" name="Imagen 44">
          <a:extLst>
            <a:ext uri="{FF2B5EF4-FFF2-40B4-BE49-F238E27FC236}">
              <a16:creationId xmlns:a16="http://schemas.microsoft.com/office/drawing/2014/main" id="{F06F09C6-EC10-41DB-9447-CC6C1A80FE43}"/>
            </a:ext>
          </a:extLst>
        </xdr:cNvPr>
        <xdr:cNvPicPr>
          <a:picLocks noChangeAspect="1"/>
        </xdr:cNvPicPr>
      </xdr:nvPicPr>
      <xdr:blipFill>
        <a:blip xmlns:r="http://schemas.openxmlformats.org/officeDocument/2006/relationships" r:embed="rId40"/>
        <a:stretch>
          <a:fillRect/>
        </a:stretch>
      </xdr:blipFill>
      <xdr:spPr>
        <a:xfrm>
          <a:off x="4993005" y="61996320"/>
          <a:ext cx="3489960" cy="2423160"/>
        </a:xfrm>
        <a:prstGeom prst="rect">
          <a:avLst/>
        </a:prstGeom>
      </xdr:spPr>
    </xdr:pic>
    <xdr:clientData/>
  </xdr:twoCellAnchor>
  <xdr:twoCellAnchor editAs="oneCell">
    <xdr:from>
      <xdr:col>0</xdr:col>
      <xdr:colOff>276225</xdr:colOff>
      <xdr:row>534</xdr:row>
      <xdr:rowOff>85725</xdr:rowOff>
    </xdr:from>
    <xdr:to>
      <xdr:col>4</xdr:col>
      <xdr:colOff>581025</xdr:colOff>
      <xdr:row>547</xdr:row>
      <xdr:rowOff>123825</xdr:rowOff>
    </xdr:to>
    <xdr:pic>
      <xdr:nvPicPr>
        <xdr:cNvPr id="46" name="Imagen 45">
          <a:extLst>
            <a:ext uri="{FF2B5EF4-FFF2-40B4-BE49-F238E27FC236}">
              <a16:creationId xmlns:a16="http://schemas.microsoft.com/office/drawing/2014/main" id="{8F4B6B90-421A-4E72-A20D-B229FE884C27}"/>
            </a:ext>
          </a:extLst>
        </xdr:cNvPr>
        <xdr:cNvPicPr>
          <a:picLocks noChangeAspect="1"/>
        </xdr:cNvPicPr>
      </xdr:nvPicPr>
      <xdr:blipFill>
        <a:blip xmlns:r="http://schemas.openxmlformats.org/officeDocument/2006/relationships" r:embed="rId41"/>
        <a:stretch>
          <a:fillRect/>
        </a:stretch>
      </xdr:blipFill>
      <xdr:spPr>
        <a:xfrm>
          <a:off x="276225" y="64909065"/>
          <a:ext cx="3474720" cy="2415540"/>
        </a:xfrm>
        <a:prstGeom prst="rect">
          <a:avLst/>
        </a:prstGeom>
      </xdr:spPr>
    </xdr:pic>
    <xdr:clientData/>
  </xdr:twoCellAnchor>
  <xdr:twoCellAnchor editAs="oneCell">
    <xdr:from>
      <xdr:col>6</xdr:col>
      <xdr:colOff>476250</xdr:colOff>
      <xdr:row>534</xdr:row>
      <xdr:rowOff>95250</xdr:rowOff>
    </xdr:from>
    <xdr:to>
      <xdr:col>10</xdr:col>
      <xdr:colOff>209550</xdr:colOff>
      <xdr:row>547</xdr:row>
      <xdr:rowOff>133350</xdr:rowOff>
    </xdr:to>
    <xdr:pic>
      <xdr:nvPicPr>
        <xdr:cNvPr id="47" name="Imagen 46">
          <a:extLst>
            <a:ext uri="{FF2B5EF4-FFF2-40B4-BE49-F238E27FC236}">
              <a16:creationId xmlns:a16="http://schemas.microsoft.com/office/drawing/2014/main" id="{AF168831-1D9D-43CD-8591-A3A13C95553B}"/>
            </a:ext>
          </a:extLst>
        </xdr:cNvPr>
        <xdr:cNvPicPr>
          <a:picLocks noChangeAspect="1"/>
        </xdr:cNvPicPr>
      </xdr:nvPicPr>
      <xdr:blipFill>
        <a:blip xmlns:r="http://schemas.openxmlformats.org/officeDocument/2006/relationships" r:embed="rId42"/>
        <a:stretch>
          <a:fillRect/>
        </a:stretch>
      </xdr:blipFill>
      <xdr:spPr>
        <a:xfrm>
          <a:off x="5078730" y="64918590"/>
          <a:ext cx="3482340" cy="2415540"/>
        </a:xfrm>
        <a:prstGeom prst="rect">
          <a:avLst/>
        </a:prstGeom>
      </xdr:spPr>
    </xdr:pic>
    <xdr:clientData/>
  </xdr:twoCellAnchor>
  <xdr:twoCellAnchor editAs="oneCell">
    <xdr:from>
      <xdr:col>0</xdr:col>
      <xdr:colOff>333375</xdr:colOff>
      <xdr:row>550</xdr:row>
      <xdr:rowOff>85725</xdr:rowOff>
    </xdr:from>
    <xdr:to>
      <xdr:col>4</xdr:col>
      <xdr:colOff>607695</xdr:colOff>
      <xdr:row>563</xdr:row>
      <xdr:rowOff>100965</xdr:rowOff>
    </xdr:to>
    <xdr:pic>
      <xdr:nvPicPr>
        <xdr:cNvPr id="48" name="Imagen 47">
          <a:extLst>
            <a:ext uri="{FF2B5EF4-FFF2-40B4-BE49-F238E27FC236}">
              <a16:creationId xmlns:a16="http://schemas.microsoft.com/office/drawing/2014/main" id="{3F90AAE1-DA4F-40FD-BEDD-ED9FB8246DE5}"/>
            </a:ext>
          </a:extLst>
        </xdr:cNvPr>
        <xdr:cNvPicPr>
          <a:picLocks noChangeAspect="1"/>
        </xdr:cNvPicPr>
      </xdr:nvPicPr>
      <xdr:blipFill>
        <a:blip xmlns:r="http://schemas.openxmlformats.org/officeDocument/2006/relationships" r:embed="rId43"/>
        <a:stretch>
          <a:fillRect/>
        </a:stretch>
      </xdr:blipFill>
      <xdr:spPr>
        <a:xfrm>
          <a:off x="333375" y="67850385"/>
          <a:ext cx="3444240" cy="2392680"/>
        </a:xfrm>
        <a:prstGeom prst="rect">
          <a:avLst/>
        </a:prstGeom>
      </xdr:spPr>
    </xdr:pic>
    <xdr:clientData/>
  </xdr:twoCellAnchor>
  <xdr:twoCellAnchor editAs="oneCell">
    <xdr:from>
      <xdr:col>6</xdr:col>
      <xdr:colOff>352425</xdr:colOff>
      <xdr:row>550</xdr:row>
      <xdr:rowOff>76200</xdr:rowOff>
    </xdr:from>
    <xdr:to>
      <xdr:col>10</xdr:col>
      <xdr:colOff>55245</xdr:colOff>
      <xdr:row>563</xdr:row>
      <xdr:rowOff>91440</xdr:rowOff>
    </xdr:to>
    <xdr:pic>
      <xdr:nvPicPr>
        <xdr:cNvPr id="49" name="Imagen 48">
          <a:extLst>
            <a:ext uri="{FF2B5EF4-FFF2-40B4-BE49-F238E27FC236}">
              <a16:creationId xmlns:a16="http://schemas.microsoft.com/office/drawing/2014/main" id="{3E0CBA5E-8362-4521-956D-EBDA78C252B8}"/>
            </a:ext>
          </a:extLst>
        </xdr:cNvPr>
        <xdr:cNvPicPr>
          <a:picLocks noChangeAspect="1"/>
        </xdr:cNvPicPr>
      </xdr:nvPicPr>
      <xdr:blipFill>
        <a:blip xmlns:r="http://schemas.openxmlformats.org/officeDocument/2006/relationships" r:embed="rId44"/>
        <a:stretch>
          <a:fillRect/>
        </a:stretch>
      </xdr:blipFill>
      <xdr:spPr>
        <a:xfrm>
          <a:off x="4954905" y="67840860"/>
          <a:ext cx="3451860" cy="2392680"/>
        </a:xfrm>
        <a:prstGeom prst="rect">
          <a:avLst/>
        </a:prstGeom>
      </xdr:spPr>
    </xdr:pic>
    <xdr:clientData/>
  </xdr:twoCellAnchor>
  <xdr:twoCellAnchor editAs="oneCell">
    <xdr:from>
      <xdr:col>0</xdr:col>
      <xdr:colOff>295275</xdr:colOff>
      <xdr:row>342</xdr:row>
      <xdr:rowOff>142875</xdr:rowOff>
    </xdr:from>
    <xdr:to>
      <xdr:col>4</xdr:col>
      <xdr:colOff>600075</xdr:colOff>
      <xdr:row>355</xdr:row>
      <xdr:rowOff>180975</xdr:rowOff>
    </xdr:to>
    <xdr:pic>
      <xdr:nvPicPr>
        <xdr:cNvPr id="50" name="Imagen 49">
          <a:extLst>
            <a:ext uri="{FF2B5EF4-FFF2-40B4-BE49-F238E27FC236}">
              <a16:creationId xmlns:a16="http://schemas.microsoft.com/office/drawing/2014/main" id="{8E1DB891-22B6-4A05-9F19-C13DF9B81CD8}"/>
            </a:ext>
          </a:extLst>
        </xdr:cNvPr>
        <xdr:cNvPicPr>
          <a:picLocks noChangeAspect="1"/>
        </xdr:cNvPicPr>
      </xdr:nvPicPr>
      <xdr:blipFill>
        <a:blip xmlns:r="http://schemas.openxmlformats.org/officeDocument/2006/relationships" r:embed="rId45"/>
        <a:stretch>
          <a:fillRect/>
        </a:stretch>
      </xdr:blipFill>
      <xdr:spPr>
        <a:xfrm>
          <a:off x="295275" y="34707195"/>
          <a:ext cx="3474720" cy="2415540"/>
        </a:xfrm>
        <a:prstGeom prst="rect">
          <a:avLst/>
        </a:prstGeom>
      </xdr:spPr>
    </xdr:pic>
    <xdr:clientData/>
  </xdr:twoCellAnchor>
  <xdr:twoCellAnchor editAs="oneCell">
    <xdr:from>
      <xdr:col>6</xdr:col>
      <xdr:colOff>476250</xdr:colOff>
      <xdr:row>342</xdr:row>
      <xdr:rowOff>76200</xdr:rowOff>
    </xdr:from>
    <xdr:to>
      <xdr:col>10</xdr:col>
      <xdr:colOff>179070</xdr:colOff>
      <xdr:row>355</xdr:row>
      <xdr:rowOff>91440</xdr:rowOff>
    </xdr:to>
    <xdr:pic>
      <xdr:nvPicPr>
        <xdr:cNvPr id="51" name="Imagen 50">
          <a:extLst>
            <a:ext uri="{FF2B5EF4-FFF2-40B4-BE49-F238E27FC236}">
              <a16:creationId xmlns:a16="http://schemas.microsoft.com/office/drawing/2014/main" id="{6B237FD1-631F-4B59-9FB7-53824BD3C711}"/>
            </a:ext>
          </a:extLst>
        </xdr:cNvPr>
        <xdr:cNvPicPr>
          <a:picLocks noChangeAspect="1"/>
        </xdr:cNvPicPr>
      </xdr:nvPicPr>
      <xdr:blipFill>
        <a:blip xmlns:r="http://schemas.openxmlformats.org/officeDocument/2006/relationships" r:embed="rId46"/>
        <a:stretch>
          <a:fillRect/>
        </a:stretch>
      </xdr:blipFill>
      <xdr:spPr>
        <a:xfrm>
          <a:off x="5078730" y="34640520"/>
          <a:ext cx="3451860" cy="2392680"/>
        </a:xfrm>
        <a:prstGeom prst="rect">
          <a:avLst/>
        </a:prstGeom>
      </xdr:spPr>
    </xdr:pic>
    <xdr:clientData/>
  </xdr:twoCellAnchor>
  <xdr:twoCellAnchor editAs="oneCell">
    <xdr:from>
      <xdr:col>0</xdr:col>
      <xdr:colOff>295275</xdr:colOff>
      <xdr:row>358</xdr:row>
      <xdr:rowOff>76200</xdr:rowOff>
    </xdr:from>
    <xdr:to>
      <xdr:col>4</xdr:col>
      <xdr:colOff>607695</xdr:colOff>
      <xdr:row>371</xdr:row>
      <xdr:rowOff>121920</xdr:rowOff>
    </xdr:to>
    <xdr:pic>
      <xdr:nvPicPr>
        <xdr:cNvPr id="52" name="Imagen 51">
          <a:extLst>
            <a:ext uri="{FF2B5EF4-FFF2-40B4-BE49-F238E27FC236}">
              <a16:creationId xmlns:a16="http://schemas.microsoft.com/office/drawing/2014/main" id="{74EC8807-8EA7-4658-B669-07AA7EC90DFC}"/>
            </a:ext>
          </a:extLst>
        </xdr:cNvPr>
        <xdr:cNvPicPr>
          <a:picLocks noChangeAspect="1"/>
        </xdr:cNvPicPr>
      </xdr:nvPicPr>
      <xdr:blipFill>
        <a:blip xmlns:r="http://schemas.openxmlformats.org/officeDocument/2006/relationships" r:embed="rId47"/>
        <a:stretch>
          <a:fillRect/>
        </a:stretch>
      </xdr:blipFill>
      <xdr:spPr>
        <a:xfrm>
          <a:off x="295275" y="37787580"/>
          <a:ext cx="3482340" cy="2423160"/>
        </a:xfrm>
        <a:prstGeom prst="rect">
          <a:avLst/>
        </a:prstGeom>
      </xdr:spPr>
    </xdr:pic>
    <xdr:clientData/>
  </xdr:twoCellAnchor>
  <xdr:twoCellAnchor editAs="oneCell">
    <xdr:from>
      <xdr:col>6</xdr:col>
      <xdr:colOff>285750</xdr:colOff>
      <xdr:row>358</xdr:row>
      <xdr:rowOff>114300</xdr:rowOff>
    </xdr:from>
    <xdr:to>
      <xdr:col>10</xdr:col>
      <xdr:colOff>19050</xdr:colOff>
      <xdr:row>371</xdr:row>
      <xdr:rowOff>152400</xdr:rowOff>
    </xdr:to>
    <xdr:pic>
      <xdr:nvPicPr>
        <xdr:cNvPr id="53" name="Imagen 52">
          <a:extLst>
            <a:ext uri="{FF2B5EF4-FFF2-40B4-BE49-F238E27FC236}">
              <a16:creationId xmlns:a16="http://schemas.microsoft.com/office/drawing/2014/main" id="{7FC7D23C-575F-4025-B2C0-EE498C98FD50}"/>
            </a:ext>
          </a:extLst>
        </xdr:cNvPr>
        <xdr:cNvPicPr>
          <a:picLocks noChangeAspect="1"/>
        </xdr:cNvPicPr>
      </xdr:nvPicPr>
      <xdr:blipFill>
        <a:blip xmlns:r="http://schemas.openxmlformats.org/officeDocument/2006/relationships" r:embed="rId48"/>
        <a:stretch>
          <a:fillRect/>
        </a:stretch>
      </xdr:blipFill>
      <xdr:spPr>
        <a:xfrm>
          <a:off x="4888230" y="37825680"/>
          <a:ext cx="3482340" cy="2415540"/>
        </a:xfrm>
        <a:prstGeom prst="rect">
          <a:avLst/>
        </a:prstGeom>
      </xdr:spPr>
    </xdr:pic>
    <xdr:clientData/>
  </xdr:twoCellAnchor>
  <xdr:twoCellAnchor editAs="oneCell">
    <xdr:from>
      <xdr:col>0</xdr:col>
      <xdr:colOff>295275</xdr:colOff>
      <xdr:row>390</xdr:row>
      <xdr:rowOff>66675</xdr:rowOff>
    </xdr:from>
    <xdr:to>
      <xdr:col>4</xdr:col>
      <xdr:colOff>600075</xdr:colOff>
      <xdr:row>403</xdr:row>
      <xdr:rowOff>104775</xdr:rowOff>
    </xdr:to>
    <xdr:pic>
      <xdr:nvPicPr>
        <xdr:cNvPr id="54" name="Imagen 53">
          <a:extLst>
            <a:ext uri="{FF2B5EF4-FFF2-40B4-BE49-F238E27FC236}">
              <a16:creationId xmlns:a16="http://schemas.microsoft.com/office/drawing/2014/main" id="{7B542CB7-0D5F-4EBC-A192-5CE7CFA7D01B}"/>
            </a:ext>
          </a:extLst>
        </xdr:cNvPr>
        <xdr:cNvPicPr>
          <a:picLocks noChangeAspect="1"/>
        </xdr:cNvPicPr>
      </xdr:nvPicPr>
      <xdr:blipFill>
        <a:blip xmlns:r="http://schemas.openxmlformats.org/officeDocument/2006/relationships" r:embed="rId49"/>
        <a:stretch>
          <a:fillRect/>
        </a:stretch>
      </xdr:blipFill>
      <xdr:spPr>
        <a:xfrm>
          <a:off x="295275" y="43752135"/>
          <a:ext cx="3474720" cy="2415540"/>
        </a:xfrm>
        <a:prstGeom prst="rect">
          <a:avLst/>
        </a:prstGeom>
      </xdr:spPr>
    </xdr:pic>
    <xdr:clientData/>
  </xdr:twoCellAnchor>
  <xdr:twoCellAnchor editAs="oneCell">
    <xdr:from>
      <xdr:col>6</xdr:col>
      <xdr:colOff>352425</xdr:colOff>
      <xdr:row>390</xdr:row>
      <xdr:rowOff>66675</xdr:rowOff>
    </xdr:from>
    <xdr:to>
      <xdr:col>10</xdr:col>
      <xdr:colOff>85725</xdr:colOff>
      <xdr:row>403</xdr:row>
      <xdr:rowOff>104775</xdr:rowOff>
    </xdr:to>
    <xdr:pic>
      <xdr:nvPicPr>
        <xdr:cNvPr id="55" name="Imagen 54">
          <a:extLst>
            <a:ext uri="{FF2B5EF4-FFF2-40B4-BE49-F238E27FC236}">
              <a16:creationId xmlns:a16="http://schemas.microsoft.com/office/drawing/2014/main" id="{DEA3616D-9CD9-4CD4-918F-F28181D1C1B8}"/>
            </a:ext>
          </a:extLst>
        </xdr:cNvPr>
        <xdr:cNvPicPr>
          <a:picLocks noChangeAspect="1"/>
        </xdr:cNvPicPr>
      </xdr:nvPicPr>
      <xdr:blipFill>
        <a:blip xmlns:r="http://schemas.openxmlformats.org/officeDocument/2006/relationships" r:embed="rId50"/>
        <a:stretch>
          <a:fillRect/>
        </a:stretch>
      </xdr:blipFill>
      <xdr:spPr>
        <a:xfrm>
          <a:off x="4954905" y="43752135"/>
          <a:ext cx="3482340" cy="2415540"/>
        </a:xfrm>
        <a:prstGeom prst="rect">
          <a:avLst/>
        </a:prstGeom>
      </xdr:spPr>
    </xdr:pic>
    <xdr:clientData/>
  </xdr:twoCellAnchor>
  <xdr:twoCellAnchor editAs="oneCell">
    <xdr:from>
      <xdr:col>0</xdr:col>
      <xdr:colOff>304800</xdr:colOff>
      <xdr:row>422</xdr:row>
      <xdr:rowOff>85725</xdr:rowOff>
    </xdr:from>
    <xdr:to>
      <xdr:col>4</xdr:col>
      <xdr:colOff>609600</xdr:colOff>
      <xdr:row>435</xdr:row>
      <xdr:rowOff>123825</xdr:rowOff>
    </xdr:to>
    <xdr:pic>
      <xdr:nvPicPr>
        <xdr:cNvPr id="56" name="Imagen 55">
          <a:extLst>
            <a:ext uri="{FF2B5EF4-FFF2-40B4-BE49-F238E27FC236}">
              <a16:creationId xmlns:a16="http://schemas.microsoft.com/office/drawing/2014/main" id="{B16D3A5F-E8CA-42CA-B036-532563B0C6AD}"/>
            </a:ext>
          </a:extLst>
        </xdr:cNvPr>
        <xdr:cNvPicPr>
          <a:picLocks noChangeAspect="1"/>
        </xdr:cNvPicPr>
      </xdr:nvPicPr>
      <xdr:blipFill>
        <a:blip xmlns:r="http://schemas.openxmlformats.org/officeDocument/2006/relationships" r:embed="rId51"/>
        <a:stretch>
          <a:fillRect/>
        </a:stretch>
      </xdr:blipFill>
      <xdr:spPr>
        <a:xfrm>
          <a:off x="304800" y="46712505"/>
          <a:ext cx="3474720" cy="2415540"/>
        </a:xfrm>
        <a:prstGeom prst="rect">
          <a:avLst/>
        </a:prstGeom>
      </xdr:spPr>
    </xdr:pic>
    <xdr:clientData/>
  </xdr:twoCellAnchor>
  <xdr:twoCellAnchor editAs="oneCell">
    <xdr:from>
      <xdr:col>6</xdr:col>
      <xdr:colOff>390525</xdr:colOff>
      <xdr:row>422</xdr:row>
      <xdr:rowOff>95250</xdr:rowOff>
    </xdr:from>
    <xdr:to>
      <xdr:col>10</xdr:col>
      <xdr:colOff>123825</xdr:colOff>
      <xdr:row>435</xdr:row>
      <xdr:rowOff>133350</xdr:rowOff>
    </xdr:to>
    <xdr:pic>
      <xdr:nvPicPr>
        <xdr:cNvPr id="57" name="Imagen 56">
          <a:extLst>
            <a:ext uri="{FF2B5EF4-FFF2-40B4-BE49-F238E27FC236}">
              <a16:creationId xmlns:a16="http://schemas.microsoft.com/office/drawing/2014/main" id="{ECCF0094-5DD8-4D78-9491-CD19C79350C1}"/>
            </a:ext>
          </a:extLst>
        </xdr:cNvPr>
        <xdr:cNvPicPr>
          <a:picLocks noChangeAspect="1"/>
        </xdr:cNvPicPr>
      </xdr:nvPicPr>
      <xdr:blipFill>
        <a:blip xmlns:r="http://schemas.openxmlformats.org/officeDocument/2006/relationships" r:embed="rId52"/>
        <a:stretch>
          <a:fillRect/>
        </a:stretch>
      </xdr:blipFill>
      <xdr:spPr>
        <a:xfrm>
          <a:off x="4993005" y="46722030"/>
          <a:ext cx="348234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10D69EEA-E54F-473F-B2EE-65C8690EBE3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98AB4B4A-A416-4581-8A99-A4001262F75D}"/>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34924</xdr:colOff>
      <xdr:row>5</xdr:row>
      <xdr:rowOff>41275</xdr:rowOff>
    </xdr:from>
    <xdr:to>
      <xdr:col>6</xdr:col>
      <xdr:colOff>535516</xdr:colOff>
      <xdr:row>18</xdr:row>
      <xdr:rowOff>152400</xdr:rowOff>
    </xdr:to>
    <xdr:pic>
      <xdr:nvPicPr>
        <xdr:cNvPr id="4" name="Imagen 3">
          <a:extLst>
            <a:ext uri="{FF2B5EF4-FFF2-40B4-BE49-F238E27FC236}">
              <a16:creationId xmlns:a16="http://schemas.microsoft.com/office/drawing/2014/main" id="{64CA025F-8D6C-4C22-8FE8-DE1C37188D77}"/>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286384" y="1207135"/>
          <a:ext cx="3548592" cy="2503805"/>
        </a:xfrm>
        <a:prstGeom prst="rect">
          <a:avLst/>
        </a:prstGeom>
      </xdr:spPr>
    </xdr:pic>
    <xdr:clientData/>
  </xdr:twoCellAnchor>
  <xdr:twoCellAnchor editAs="oneCell">
    <xdr:from>
      <xdr:col>7</xdr:col>
      <xdr:colOff>552450</xdr:colOff>
      <xdr:row>5</xdr:row>
      <xdr:rowOff>38100</xdr:rowOff>
    </xdr:from>
    <xdr:to>
      <xdr:col>10</xdr:col>
      <xdr:colOff>212081</xdr:colOff>
      <xdr:row>18</xdr:row>
      <xdr:rowOff>133350</xdr:rowOff>
    </xdr:to>
    <xdr:pic>
      <xdr:nvPicPr>
        <xdr:cNvPr id="5" name="Imagen 4">
          <a:extLst>
            <a:ext uri="{FF2B5EF4-FFF2-40B4-BE49-F238E27FC236}">
              <a16:creationId xmlns:a16="http://schemas.microsoft.com/office/drawing/2014/main" id="{5495CA06-A34C-442F-94F3-D451A67AA0AA}"/>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a:ext>
          </a:extLst>
        </a:blip>
        <a:srcRect/>
        <a:stretch/>
      </xdr:blipFill>
      <xdr:spPr>
        <a:xfrm>
          <a:off x="4431030" y="1203960"/>
          <a:ext cx="2265671" cy="2487930"/>
        </a:xfrm>
        <a:prstGeom prst="rect">
          <a:avLst/>
        </a:prstGeom>
      </xdr:spPr>
    </xdr:pic>
    <xdr:clientData/>
  </xdr:twoCellAnchor>
  <xdr:twoCellAnchor editAs="oneCell">
    <xdr:from>
      <xdr:col>1</xdr:col>
      <xdr:colOff>19049</xdr:colOff>
      <xdr:row>21</xdr:row>
      <xdr:rowOff>9526</xdr:rowOff>
    </xdr:from>
    <xdr:to>
      <xdr:col>4</xdr:col>
      <xdr:colOff>347661</xdr:colOff>
      <xdr:row>33</xdr:row>
      <xdr:rowOff>19050</xdr:rowOff>
    </xdr:to>
    <xdr:pic>
      <xdr:nvPicPr>
        <xdr:cNvPr id="6" name="Imagen 5">
          <a:extLst>
            <a:ext uri="{FF2B5EF4-FFF2-40B4-BE49-F238E27FC236}">
              <a16:creationId xmlns:a16="http://schemas.microsoft.com/office/drawing/2014/main" id="{C10B2F68-06DF-4491-8F82-4A815FBFE436}"/>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rot="5400000">
          <a:off x="45243" y="4402932"/>
          <a:ext cx="2219324" cy="1768792"/>
        </a:xfrm>
        <a:prstGeom prst="rect">
          <a:avLst/>
        </a:prstGeom>
      </xdr:spPr>
    </xdr:pic>
    <xdr:clientData/>
  </xdr:twoCellAnchor>
  <xdr:twoCellAnchor editAs="oneCell">
    <xdr:from>
      <xdr:col>8</xdr:col>
      <xdr:colOff>1204950</xdr:colOff>
      <xdr:row>22</xdr:row>
      <xdr:rowOff>115955</xdr:rowOff>
    </xdr:from>
    <xdr:to>
      <xdr:col>11</xdr:col>
      <xdr:colOff>561975</xdr:colOff>
      <xdr:row>34</xdr:row>
      <xdr:rowOff>147655</xdr:rowOff>
    </xdr:to>
    <xdr:pic>
      <xdr:nvPicPr>
        <xdr:cNvPr id="7" name="Imagen 6">
          <a:extLst>
            <a:ext uri="{FF2B5EF4-FFF2-40B4-BE49-F238E27FC236}">
              <a16:creationId xmlns:a16="http://schemas.microsoft.com/office/drawing/2014/main" id="{33D19F36-7892-4462-8599-DA859B5D9138}"/>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rot="5400000">
          <a:off x="5462473" y="4690012"/>
          <a:ext cx="2226260" cy="1810665"/>
        </a:xfrm>
        <a:prstGeom prst="rect">
          <a:avLst/>
        </a:prstGeom>
      </xdr:spPr>
    </xdr:pic>
    <xdr:clientData/>
  </xdr:twoCellAnchor>
  <xdr:twoCellAnchor editAs="oneCell">
    <xdr:from>
      <xdr:col>7</xdr:col>
      <xdr:colOff>19050</xdr:colOff>
      <xdr:row>21</xdr:row>
      <xdr:rowOff>19052</xdr:rowOff>
    </xdr:from>
    <xdr:to>
      <xdr:col>8</xdr:col>
      <xdr:colOff>1204420</xdr:colOff>
      <xdr:row>33</xdr:row>
      <xdr:rowOff>66020</xdr:rowOff>
    </xdr:to>
    <xdr:pic>
      <xdr:nvPicPr>
        <xdr:cNvPr id="8" name="Imagen 7">
          <a:extLst>
            <a:ext uri="{FF2B5EF4-FFF2-40B4-BE49-F238E27FC236}">
              <a16:creationId xmlns:a16="http://schemas.microsoft.com/office/drawing/2014/main" id="{2AC17345-8379-40B1-808D-2916A82A2C0B}"/>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rot="5400000">
          <a:off x="3655301" y="4429521"/>
          <a:ext cx="2256768" cy="1772110"/>
        </a:xfrm>
        <a:prstGeom prst="rect">
          <a:avLst/>
        </a:prstGeom>
      </xdr:spPr>
    </xdr:pic>
    <xdr:clientData/>
  </xdr:twoCellAnchor>
  <xdr:twoCellAnchor editAs="oneCell">
    <xdr:from>
      <xdr:col>4</xdr:col>
      <xdr:colOff>381001</xdr:colOff>
      <xdr:row>22</xdr:row>
      <xdr:rowOff>152405</xdr:rowOff>
    </xdr:from>
    <xdr:to>
      <xdr:col>6</xdr:col>
      <xdr:colOff>558083</xdr:colOff>
      <xdr:row>34</xdr:row>
      <xdr:rowOff>185314</xdr:rowOff>
    </xdr:to>
    <xdr:pic>
      <xdr:nvPicPr>
        <xdr:cNvPr id="9" name="Imagen 8">
          <a:extLst>
            <a:ext uri="{FF2B5EF4-FFF2-40B4-BE49-F238E27FC236}">
              <a16:creationId xmlns:a16="http://schemas.microsoft.com/office/drawing/2014/main" id="{89490C19-8472-498C-9CEB-A5AB6258DF85}"/>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rot="5400000">
          <a:off x="1851357" y="4739949"/>
          <a:ext cx="2227469" cy="1784902"/>
        </a:xfrm>
        <a:prstGeom prst="rect">
          <a:avLst/>
        </a:prstGeom>
      </xdr:spPr>
    </xdr:pic>
    <xdr:clientData/>
  </xdr:twoCellAnchor>
  <xdr:twoCellAnchor editAs="oneCell">
    <xdr:from>
      <xdr:col>8</xdr:col>
      <xdr:colOff>1155074</xdr:colOff>
      <xdr:row>43</xdr:row>
      <xdr:rowOff>162056</xdr:rowOff>
    </xdr:from>
    <xdr:to>
      <xdr:col>11</xdr:col>
      <xdr:colOff>564349</xdr:colOff>
      <xdr:row>50</xdr:row>
      <xdr:rowOff>171450</xdr:rowOff>
    </xdr:to>
    <xdr:pic>
      <xdr:nvPicPr>
        <xdr:cNvPr id="10" name="Imagen 9">
          <a:extLst>
            <a:ext uri="{FF2B5EF4-FFF2-40B4-BE49-F238E27FC236}">
              <a16:creationId xmlns:a16="http://schemas.microsoft.com/office/drawing/2014/main" id="{B5A7A0BA-ED75-4FC0-8697-7E9213FBFFA7}"/>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5620394" y="8429756"/>
          <a:ext cx="1862915" cy="1289554"/>
        </a:xfrm>
        <a:prstGeom prst="rect">
          <a:avLst/>
        </a:prstGeom>
      </xdr:spPr>
    </xdr:pic>
    <xdr:clientData/>
  </xdr:twoCellAnchor>
  <xdr:twoCellAnchor editAs="oneCell">
    <xdr:from>
      <xdr:col>7</xdr:col>
      <xdr:colOff>28575</xdr:colOff>
      <xdr:row>37</xdr:row>
      <xdr:rowOff>19050</xdr:rowOff>
    </xdr:from>
    <xdr:to>
      <xdr:col>8</xdr:col>
      <xdr:colOff>1318804</xdr:colOff>
      <xdr:row>44</xdr:row>
      <xdr:rowOff>81847</xdr:rowOff>
    </xdr:to>
    <xdr:pic>
      <xdr:nvPicPr>
        <xdr:cNvPr id="11" name="Imagen 10">
          <a:extLst>
            <a:ext uri="{FF2B5EF4-FFF2-40B4-BE49-F238E27FC236}">
              <a16:creationId xmlns:a16="http://schemas.microsoft.com/office/drawing/2014/main" id="{37C8B653-49E2-4ACE-9A21-90A12A30D36F}"/>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3907155" y="7189470"/>
          <a:ext cx="1876969" cy="1342957"/>
        </a:xfrm>
        <a:prstGeom prst="rect">
          <a:avLst/>
        </a:prstGeom>
      </xdr:spPr>
    </xdr:pic>
    <xdr:clientData/>
  </xdr:twoCellAnchor>
  <xdr:twoCellAnchor editAs="oneCell">
    <xdr:from>
      <xdr:col>1</xdr:col>
      <xdr:colOff>38100</xdr:colOff>
      <xdr:row>37</xdr:row>
      <xdr:rowOff>19050</xdr:rowOff>
    </xdr:from>
    <xdr:to>
      <xdr:col>4</xdr:col>
      <xdr:colOff>552344</xdr:colOff>
      <xdr:row>44</xdr:row>
      <xdr:rowOff>121364</xdr:rowOff>
    </xdr:to>
    <xdr:pic>
      <xdr:nvPicPr>
        <xdr:cNvPr id="12" name="Imagen 11">
          <a:extLst>
            <a:ext uri="{FF2B5EF4-FFF2-40B4-BE49-F238E27FC236}">
              <a16:creationId xmlns:a16="http://schemas.microsoft.com/office/drawing/2014/main" id="{6F0B4CAA-592B-454D-8BB7-9269D41C0AD1}"/>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289560" y="7189470"/>
          <a:ext cx="1954424" cy="1382474"/>
        </a:xfrm>
        <a:prstGeom prst="rect">
          <a:avLst/>
        </a:prstGeom>
      </xdr:spPr>
    </xdr:pic>
    <xdr:clientData/>
  </xdr:twoCellAnchor>
  <xdr:twoCellAnchor editAs="oneCell">
    <xdr:from>
      <xdr:col>4</xdr:col>
      <xdr:colOff>192975</xdr:colOff>
      <xdr:row>43</xdr:row>
      <xdr:rowOff>79237</xdr:rowOff>
    </xdr:from>
    <xdr:to>
      <xdr:col>6</xdr:col>
      <xdr:colOff>531826</xdr:colOff>
      <xdr:row>50</xdr:row>
      <xdr:rowOff>171451</xdr:rowOff>
    </xdr:to>
    <xdr:pic>
      <xdr:nvPicPr>
        <xdr:cNvPr id="13" name="Imagen 12">
          <a:extLst>
            <a:ext uri="{FF2B5EF4-FFF2-40B4-BE49-F238E27FC236}">
              <a16:creationId xmlns:a16="http://schemas.microsoft.com/office/drawing/2014/main" id="{95500DB0-4A48-4C6E-8181-7CA6466B55C7}"/>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1884615" y="8346937"/>
          <a:ext cx="1946671" cy="1372374"/>
        </a:xfrm>
        <a:prstGeom prst="rect">
          <a:avLst/>
        </a:prstGeom>
      </xdr:spPr>
    </xdr:pic>
    <xdr:clientData/>
  </xdr:twoCellAnchor>
  <xdr:twoCellAnchor editAs="oneCell">
    <xdr:from>
      <xdr:col>2</xdr:col>
      <xdr:colOff>481277</xdr:colOff>
      <xdr:row>53</xdr:row>
      <xdr:rowOff>38100</xdr:rowOff>
    </xdr:from>
    <xdr:to>
      <xdr:col>5</xdr:col>
      <xdr:colOff>581289</xdr:colOff>
      <xdr:row>66</xdr:row>
      <xdr:rowOff>158750</xdr:rowOff>
    </xdr:to>
    <xdr:pic>
      <xdr:nvPicPr>
        <xdr:cNvPr id="14" name="Imagen 13">
          <a:extLst>
            <a:ext uri="{FF2B5EF4-FFF2-40B4-BE49-F238E27FC236}">
              <a16:creationId xmlns:a16="http://schemas.microsoft.com/office/drawing/2014/main" id="{2B90D110-BB4A-42A0-B550-4872621E05E7}"/>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1052777" y="10157460"/>
          <a:ext cx="2005012" cy="2498090"/>
        </a:xfrm>
        <a:prstGeom prst="rect">
          <a:avLst/>
        </a:prstGeom>
      </xdr:spPr>
    </xdr:pic>
    <xdr:clientData/>
  </xdr:twoCellAnchor>
  <xdr:twoCellAnchor editAs="oneCell">
    <xdr:from>
      <xdr:col>8</xdr:col>
      <xdr:colOff>224102</xdr:colOff>
      <xdr:row>53</xdr:row>
      <xdr:rowOff>38100</xdr:rowOff>
    </xdr:from>
    <xdr:to>
      <xdr:col>10</xdr:col>
      <xdr:colOff>209814</xdr:colOff>
      <xdr:row>66</xdr:row>
      <xdr:rowOff>158750</xdr:rowOff>
    </xdr:to>
    <xdr:pic>
      <xdr:nvPicPr>
        <xdr:cNvPr id="15" name="Imagen 14">
          <a:extLst>
            <a:ext uri="{FF2B5EF4-FFF2-40B4-BE49-F238E27FC236}">
              <a16:creationId xmlns:a16="http://schemas.microsoft.com/office/drawing/2014/main" id="{816294D9-BA84-4648-A8B8-49DFEB450615}"/>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4689422" y="10157460"/>
          <a:ext cx="2005012" cy="2498090"/>
        </a:xfrm>
        <a:prstGeom prst="rect">
          <a:avLst/>
        </a:prstGeom>
      </xdr:spPr>
    </xdr:pic>
    <xdr:clientData/>
  </xdr:twoCellAnchor>
  <xdr:twoCellAnchor editAs="oneCell">
    <xdr:from>
      <xdr:col>2</xdr:col>
      <xdr:colOff>481277</xdr:colOff>
      <xdr:row>69</xdr:row>
      <xdr:rowOff>38100</xdr:rowOff>
    </xdr:from>
    <xdr:to>
      <xdr:col>5</xdr:col>
      <xdr:colOff>581289</xdr:colOff>
      <xdr:row>82</xdr:row>
      <xdr:rowOff>158750</xdr:rowOff>
    </xdr:to>
    <xdr:pic>
      <xdr:nvPicPr>
        <xdr:cNvPr id="16" name="Imagen 15">
          <a:extLst>
            <a:ext uri="{FF2B5EF4-FFF2-40B4-BE49-F238E27FC236}">
              <a16:creationId xmlns:a16="http://schemas.microsoft.com/office/drawing/2014/main" id="{5A3169F0-65AD-4292-9ED1-92CC3498790F}"/>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1052777" y="13106400"/>
          <a:ext cx="2005012" cy="2498090"/>
        </a:xfrm>
        <a:prstGeom prst="rect">
          <a:avLst/>
        </a:prstGeom>
      </xdr:spPr>
    </xdr:pic>
    <xdr:clientData/>
  </xdr:twoCellAnchor>
  <xdr:twoCellAnchor editAs="oneCell">
    <xdr:from>
      <xdr:col>8</xdr:col>
      <xdr:colOff>224102</xdr:colOff>
      <xdr:row>69</xdr:row>
      <xdr:rowOff>38100</xdr:rowOff>
    </xdr:from>
    <xdr:to>
      <xdr:col>10</xdr:col>
      <xdr:colOff>209814</xdr:colOff>
      <xdr:row>82</xdr:row>
      <xdr:rowOff>158750</xdr:rowOff>
    </xdr:to>
    <xdr:pic>
      <xdr:nvPicPr>
        <xdr:cNvPr id="17" name="Imagen 16">
          <a:extLst>
            <a:ext uri="{FF2B5EF4-FFF2-40B4-BE49-F238E27FC236}">
              <a16:creationId xmlns:a16="http://schemas.microsoft.com/office/drawing/2014/main" id="{4E044B17-E3A3-4862-8000-206673F49EAD}"/>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xdr:blipFill>
      <xdr:spPr>
        <a:xfrm>
          <a:off x="4689422" y="13106400"/>
          <a:ext cx="2005012" cy="2498090"/>
        </a:xfrm>
        <a:prstGeom prst="rect">
          <a:avLst/>
        </a:prstGeom>
      </xdr:spPr>
    </xdr:pic>
    <xdr:clientData/>
  </xdr:twoCellAnchor>
  <xdr:twoCellAnchor editAs="oneCell">
    <xdr:from>
      <xdr:col>2</xdr:col>
      <xdr:colOff>481277</xdr:colOff>
      <xdr:row>85</xdr:row>
      <xdr:rowOff>38100</xdr:rowOff>
    </xdr:from>
    <xdr:to>
      <xdr:col>5</xdr:col>
      <xdr:colOff>581289</xdr:colOff>
      <xdr:row>98</xdr:row>
      <xdr:rowOff>158750</xdr:rowOff>
    </xdr:to>
    <xdr:pic>
      <xdr:nvPicPr>
        <xdr:cNvPr id="18" name="Imagen 17">
          <a:extLst>
            <a:ext uri="{FF2B5EF4-FFF2-40B4-BE49-F238E27FC236}">
              <a16:creationId xmlns:a16="http://schemas.microsoft.com/office/drawing/2014/main" id="{C1493CD0-325E-451E-986C-4AA4564BE266}"/>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xdr:blipFill>
      <xdr:spPr>
        <a:xfrm>
          <a:off x="1052777" y="16055340"/>
          <a:ext cx="2005012" cy="2498090"/>
        </a:xfrm>
        <a:prstGeom prst="rect">
          <a:avLst/>
        </a:prstGeom>
      </xdr:spPr>
    </xdr:pic>
    <xdr:clientData/>
  </xdr:twoCellAnchor>
  <xdr:twoCellAnchor editAs="oneCell">
    <xdr:from>
      <xdr:col>7</xdr:col>
      <xdr:colOff>38100</xdr:colOff>
      <xdr:row>85</xdr:row>
      <xdr:rowOff>38100</xdr:rowOff>
    </xdr:from>
    <xdr:to>
      <xdr:col>11</xdr:col>
      <xdr:colOff>548216</xdr:colOff>
      <xdr:row>98</xdr:row>
      <xdr:rowOff>158750</xdr:rowOff>
    </xdr:to>
    <xdr:pic>
      <xdr:nvPicPr>
        <xdr:cNvPr id="19" name="Imagen 18">
          <a:extLst>
            <a:ext uri="{FF2B5EF4-FFF2-40B4-BE49-F238E27FC236}">
              <a16:creationId xmlns:a16="http://schemas.microsoft.com/office/drawing/2014/main" id="{4657E33E-23A3-440E-9A63-6FE44C7B86EF}"/>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xdr:blipFill>
      <xdr:spPr>
        <a:xfrm>
          <a:off x="3916680" y="16055340"/>
          <a:ext cx="3550496" cy="249809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56222520-F3E4-4400-BE4E-4B52D7236DC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50997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8B3EA3B3-B1CC-4C5C-8691-643957A3113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xdr:from>
      <xdr:col>9</xdr:col>
      <xdr:colOff>561975</xdr:colOff>
      <xdr:row>6</xdr:row>
      <xdr:rowOff>57150</xdr:rowOff>
    </xdr:from>
    <xdr:to>
      <xdr:col>11</xdr:col>
      <xdr:colOff>1285875</xdr:colOff>
      <xdr:row>18</xdr:row>
      <xdr:rowOff>9525</xdr:rowOff>
    </xdr:to>
    <xdr:pic>
      <xdr:nvPicPr>
        <xdr:cNvPr id="4" name="Imagen 3">
          <a:extLst>
            <a:ext uri="{FF2B5EF4-FFF2-40B4-BE49-F238E27FC236}">
              <a16:creationId xmlns:a16="http://schemas.microsoft.com/office/drawing/2014/main" id="{E4A36A2C-A3C8-486B-954F-7A959D66213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854315" y="1664970"/>
          <a:ext cx="2537460" cy="2146935"/>
        </a:xfrm>
        <a:prstGeom prst="rect">
          <a:avLst/>
        </a:prstGeom>
      </xdr:spPr>
    </xdr:pic>
    <xdr:clientData/>
  </xdr:twoCellAnchor>
  <xdr:twoCellAnchor>
    <xdr:from>
      <xdr:col>7</xdr:col>
      <xdr:colOff>266700</xdr:colOff>
      <xdr:row>5</xdr:row>
      <xdr:rowOff>180975</xdr:rowOff>
    </xdr:from>
    <xdr:to>
      <xdr:col>9</xdr:col>
      <xdr:colOff>485775</xdr:colOff>
      <xdr:row>18</xdr:row>
      <xdr:rowOff>19051</xdr:rowOff>
    </xdr:to>
    <xdr:pic>
      <xdr:nvPicPr>
        <xdr:cNvPr id="5" name="Imagen 4">
          <a:extLst>
            <a:ext uri="{FF2B5EF4-FFF2-40B4-BE49-F238E27FC236}">
              <a16:creationId xmlns:a16="http://schemas.microsoft.com/office/drawing/2014/main" id="{6E80E028-306D-4341-A349-9BE8F6FBEF9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433060" y="1605915"/>
          <a:ext cx="2345055" cy="2215516"/>
        </a:xfrm>
        <a:prstGeom prst="rect">
          <a:avLst/>
        </a:prstGeom>
        <a:noFill/>
        <a:ln w="9525" cmpd="sng">
          <a:noFill/>
        </a:ln>
      </xdr:spPr>
    </xdr:pic>
    <xdr:clientData/>
  </xdr:twoCellAnchor>
  <xdr:twoCellAnchor>
    <xdr:from>
      <xdr:col>3</xdr:col>
      <xdr:colOff>314325</xdr:colOff>
      <xdr:row>5</xdr:row>
      <xdr:rowOff>104775</xdr:rowOff>
    </xdr:from>
    <xdr:to>
      <xdr:col>6</xdr:col>
      <xdr:colOff>1123950</xdr:colOff>
      <xdr:row>18</xdr:row>
      <xdr:rowOff>92866</xdr:rowOff>
    </xdr:to>
    <xdr:pic>
      <xdr:nvPicPr>
        <xdr:cNvPr id="6" name="Imagen 5">
          <a:extLst>
            <a:ext uri="{FF2B5EF4-FFF2-40B4-BE49-F238E27FC236}">
              <a16:creationId xmlns:a16="http://schemas.microsoft.com/office/drawing/2014/main" id="{6EA2B400-55B9-4BE7-B182-2A2A7ACC6EA1}"/>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3721" t="5000"/>
        <a:stretch/>
      </xdr:blipFill>
      <xdr:spPr>
        <a:xfrm rot="5400000">
          <a:off x="1753792" y="1233248"/>
          <a:ext cx="2365531" cy="2958465"/>
        </a:xfrm>
        <a:prstGeom prst="rect">
          <a:avLst/>
        </a:prstGeom>
      </xdr:spPr>
    </xdr:pic>
    <xdr:clientData/>
  </xdr:twoCellAnchor>
  <xdr:twoCellAnchor>
    <xdr:from>
      <xdr:col>9</xdr:col>
      <xdr:colOff>552451</xdr:colOff>
      <xdr:row>21</xdr:row>
      <xdr:rowOff>178508</xdr:rowOff>
    </xdr:from>
    <xdr:to>
      <xdr:col>11</xdr:col>
      <xdr:colOff>1285814</xdr:colOff>
      <xdr:row>32</xdr:row>
      <xdr:rowOff>126143</xdr:rowOff>
    </xdr:to>
    <xdr:pic>
      <xdr:nvPicPr>
        <xdr:cNvPr id="7" name="Imagen 6">
          <a:extLst>
            <a:ext uri="{FF2B5EF4-FFF2-40B4-BE49-F238E27FC236}">
              <a16:creationId xmlns:a16="http://schemas.microsoft.com/office/drawing/2014/main" id="{BD369C39-7D5A-44FE-BE7C-6005E078AD4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844791" y="6731708"/>
          <a:ext cx="2546923" cy="1959315"/>
        </a:xfrm>
        <a:prstGeom prst="rect">
          <a:avLst/>
        </a:prstGeom>
      </xdr:spPr>
    </xdr:pic>
    <xdr:clientData/>
  </xdr:twoCellAnchor>
  <xdr:twoCellAnchor>
    <xdr:from>
      <xdr:col>2</xdr:col>
      <xdr:colOff>516661</xdr:colOff>
      <xdr:row>20</xdr:row>
      <xdr:rowOff>46932</xdr:rowOff>
    </xdr:from>
    <xdr:to>
      <xdr:col>6</xdr:col>
      <xdr:colOff>1238250</xdr:colOff>
      <xdr:row>33</xdr:row>
      <xdr:rowOff>90444</xdr:rowOff>
    </xdr:to>
    <xdr:pic>
      <xdr:nvPicPr>
        <xdr:cNvPr id="8" name="Imagen 7">
          <a:extLst>
            <a:ext uri="{FF2B5EF4-FFF2-40B4-BE49-F238E27FC236}">
              <a16:creationId xmlns:a16="http://schemas.microsoft.com/office/drawing/2014/main" id="{0FC65545-5FC1-43C7-B9B2-D262F4F5483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088161" y="6417252"/>
          <a:ext cx="3441929" cy="2420952"/>
        </a:xfrm>
        <a:prstGeom prst="rect">
          <a:avLst/>
        </a:prstGeom>
      </xdr:spPr>
    </xdr:pic>
    <xdr:clientData/>
  </xdr:twoCellAnchor>
  <xdr:twoCellAnchor>
    <xdr:from>
      <xdr:col>7</xdr:col>
      <xdr:colOff>166561</xdr:colOff>
      <xdr:row>21</xdr:row>
      <xdr:rowOff>173708</xdr:rowOff>
    </xdr:from>
    <xdr:to>
      <xdr:col>9</xdr:col>
      <xdr:colOff>438150</xdr:colOff>
      <xdr:row>32</xdr:row>
      <xdr:rowOff>121343</xdr:rowOff>
    </xdr:to>
    <xdr:pic>
      <xdr:nvPicPr>
        <xdr:cNvPr id="9" name="Imagen 8">
          <a:extLst>
            <a:ext uri="{FF2B5EF4-FFF2-40B4-BE49-F238E27FC236}">
              <a16:creationId xmlns:a16="http://schemas.microsoft.com/office/drawing/2014/main" id="{B31AEDBB-CAF5-482B-94B1-4673C52FD31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332921" y="6726908"/>
          <a:ext cx="2397569" cy="1959315"/>
        </a:xfrm>
        <a:prstGeom prst="rect">
          <a:avLst/>
        </a:prstGeom>
      </xdr:spPr>
    </xdr:pic>
    <xdr:clientData/>
  </xdr:twoCellAnchor>
  <xdr:twoCellAnchor>
    <xdr:from>
      <xdr:col>3</xdr:col>
      <xdr:colOff>18885</xdr:colOff>
      <xdr:row>36</xdr:row>
      <xdr:rowOff>54608</xdr:rowOff>
    </xdr:from>
    <xdr:to>
      <xdr:col>6</xdr:col>
      <xdr:colOff>1314497</xdr:colOff>
      <xdr:row>49</xdr:row>
      <xdr:rowOff>114300</xdr:rowOff>
    </xdr:to>
    <xdr:pic>
      <xdr:nvPicPr>
        <xdr:cNvPr id="10" name="Imagen 9">
          <a:extLst>
            <a:ext uri="{FF2B5EF4-FFF2-40B4-BE49-F238E27FC236}">
              <a16:creationId xmlns:a16="http://schemas.microsoft.com/office/drawing/2014/main" id="{D63B184D-A5B4-413F-97A1-D2E4399DB28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161885" y="9998708"/>
          <a:ext cx="3444452" cy="2437132"/>
        </a:xfrm>
        <a:prstGeom prst="rect">
          <a:avLst/>
        </a:prstGeom>
      </xdr:spPr>
    </xdr:pic>
    <xdr:clientData/>
  </xdr:twoCellAnchor>
  <xdr:twoCellAnchor>
    <xdr:from>
      <xdr:col>8</xdr:col>
      <xdr:colOff>321360</xdr:colOff>
      <xdr:row>36</xdr:row>
      <xdr:rowOff>145687</xdr:rowOff>
    </xdr:from>
    <xdr:to>
      <xdr:col>11</xdr:col>
      <xdr:colOff>247649</xdr:colOff>
      <xdr:row>49</xdr:row>
      <xdr:rowOff>57068</xdr:rowOff>
    </xdr:to>
    <xdr:pic>
      <xdr:nvPicPr>
        <xdr:cNvPr id="11" name="Imagen 10">
          <a:extLst>
            <a:ext uri="{FF2B5EF4-FFF2-40B4-BE49-F238E27FC236}">
              <a16:creationId xmlns:a16="http://schemas.microsoft.com/office/drawing/2014/main" id="{53B84B2D-913C-4981-A61C-7AD5AD58987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074460" y="10089787"/>
          <a:ext cx="3279089" cy="2288821"/>
        </a:xfrm>
        <a:prstGeom prst="rect">
          <a:avLst/>
        </a:prstGeom>
      </xdr:spPr>
    </xdr:pic>
    <xdr:clientData/>
  </xdr:twoCellAnchor>
  <xdr:twoCellAnchor>
    <xdr:from>
      <xdr:col>2</xdr:col>
      <xdr:colOff>433335</xdr:colOff>
      <xdr:row>51</xdr:row>
      <xdr:rowOff>82088</xdr:rowOff>
    </xdr:from>
    <xdr:to>
      <xdr:col>6</xdr:col>
      <xdr:colOff>1162049</xdr:colOff>
      <xdr:row>63</xdr:row>
      <xdr:rowOff>321444</xdr:rowOff>
    </xdr:to>
    <xdr:pic>
      <xdr:nvPicPr>
        <xdr:cNvPr id="12" name="Imagen 11">
          <a:extLst>
            <a:ext uri="{FF2B5EF4-FFF2-40B4-BE49-F238E27FC236}">
              <a16:creationId xmlns:a16="http://schemas.microsoft.com/office/drawing/2014/main" id="{EF4CA03B-6B4E-4CD4-B19A-CB22B99865E4}"/>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004835" y="13668548"/>
          <a:ext cx="3449054" cy="2433916"/>
        </a:xfrm>
        <a:prstGeom prst="rect">
          <a:avLst/>
        </a:prstGeom>
      </xdr:spPr>
    </xdr:pic>
    <xdr:clientData/>
  </xdr:twoCellAnchor>
  <xdr:twoCellAnchor>
    <xdr:from>
      <xdr:col>8</xdr:col>
      <xdr:colOff>409272</xdr:colOff>
      <xdr:row>51</xdr:row>
      <xdr:rowOff>135504</xdr:rowOff>
    </xdr:from>
    <xdr:to>
      <xdr:col>11</xdr:col>
      <xdr:colOff>447978</xdr:colOff>
      <xdr:row>63</xdr:row>
      <xdr:rowOff>321697</xdr:rowOff>
    </xdr:to>
    <xdr:pic>
      <xdr:nvPicPr>
        <xdr:cNvPr id="13" name="Imagen 12">
          <a:extLst>
            <a:ext uri="{FF2B5EF4-FFF2-40B4-BE49-F238E27FC236}">
              <a16:creationId xmlns:a16="http://schemas.microsoft.com/office/drawing/2014/main" id="{4DFD1FAD-4303-40E0-ACF1-3334964E9FD9}"/>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162372" y="13721964"/>
          <a:ext cx="3391506" cy="2380753"/>
        </a:xfrm>
        <a:prstGeom prst="rect">
          <a:avLst/>
        </a:prstGeom>
      </xdr:spPr>
    </xdr:pic>
    <xdr:clientData/>
  </xdr:twoCellAnchor>
  <xdr:twoCellAnchor>
    <xdr:from>
      <xdr:col>3</xdr:col>
      <xdr:colOff>6822</xdr:colOff>
      <xdr:row>66</xdr:row>
      <xdr:rowOff>104529</xdr:rowOff>
    </xdr:from>
    <xdr:to>
      <xdr:col>6</xdr:col>
      <xdr:colOff>1217103</xdr:colOff>
      <xdr:row>77</xdr:row>
      <xdr:rowOff>481222</xdr:rowOff>
    </xdr:to>
    <xdr:pic>
      <xdr:nvPicPr>
        <xdr:cNvPr id="14" name="Imagen 13">
          <a:extLst>
            <a:ext uri="{FF2B5EF4-FFF2-40B4-BE49-F238E27FC236}">
              <a16:creationId xmlns:a16="http://schemas.microsoft.com/office/drawing/2014/main" id="{2E25E1FD-2044-49EA-BEFE-4DA16DBD8F14}"/>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149822" y="18194409"/>
          <a:ext cx="3359121" cy="2388373"/>
        </a:xfrm>
        <a:prstGeom prst="rect">
          <a:avLst/>
        </a:prstGeom>
      </xdr:spPr>
    </xdr:pic>
    <xdr:clientData/>
  </xdr:twoCellAnchor>
  <xdr:twoCellAnchor>
    <xdr:from>
      <xdr:col>7</xdr:col>
      <xdr:colOff>107871</xdr:colOff>
      <xdr:row>68</xdr:row>
      <xdr:rowOff>110232</xdr:rowOff>
    </xdr:from>
    <xdr:to>
      <xdr:col>9</xdr:col>
      <xdr:colOff>466726</xdr:colOff>
      <xdr:row>77</xdr:row>
      <xdr:rowOff>219075</xdr:rowOff>
    </xdr:to>
    <xdr:pic>
      <xdr:nvPicPr>
        <xdr:cNvPr id="15" name="Imagen 14">
          <a:extLst>
            <a:ext uri="{FF2B5EF4-FFF2-40B4-BE49-F238E27FC236}">
              <a16:creationId xmlns:a16="http://schemas.microsoft.com/office/drawing/2014/main" id="{C8DCEE9A-F017-42EB-8A5F-3A5E0EE0AF6B}"/>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274231" y="18565872"/>
          <a:ext cx="2484835" cy="1754763"/>
        </a:xfrm>
        <a:prstGeom prst="rect">
          <a:avLst/>
        </a:prstGeom>
      </xdr:spPr>
    </xdr:pic>
    <xdr:clientData/>
  </xdr:twoCellAnchor>
  <xdr:twoCellAnchor>
    <xdr:from>
      <xdr:col>9</xdr:col>
      <xdr:colOff>590550</xdr:colOff>
      <xdr:row>68</xdr:row>
      <xdr:rowOff>114300</xdr:rowOff>
    </xdr:from>
    <xdr:to>
      <xdr:col>11</xdr:col>
      <xdr:colOff>1285876</xdr:colOff>
      <xdr:row>77</xdr:row>
      <xdr:rowOff>212267</xdr:rowOff>
    </xdr:to>
    <xdr:pic>
      <xdr:nvPicPr>
        <xdr:cNvPr id="16" name="Imagen 15">
          <a:extLst>
            <a:ext uri="{FF2B5EF4-FFF2-40B4-BE49-F238E27FC236}">
              <a16:creationId xmlns:a16="http://schemas.microsoft.com/office/drawing/2014/main" id="{AFFF5DBF-2E63-47DD-82E2-A5D922DD8E1E}"/>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882890" y="18569940"/>
          <a:ext cx="2508886" cy="1743887"/>
        </a:xfrm>
        <a:prstGeom prst="rect">
          <a:avLst/>
        </a:prstGeom>
      </xdr:spPr>
    </xdr:pic>
    <xdr:clientData/>
  </xdr:twoCellAnchor>
  <xdr:twoCellAnchor>
    <xdr:from>
      <xdr:col>7</xdr:col>
      <xdr:colOff>73009</xdr:colOff>
      <xdr:row>82</xdr:row>
      <xdr:rowOff>180975</xdr:rowOff>
    </xdr:from>
    <xdr:to>
      <xdr:col>9</xdr:col>
      <xdr:colOff>559663</xdr:colOff>
      <xdr:row>92</xdr:row>
      <xdr:rowOff>22505</xdr:rowOff>
    </xdr:to>
    <xdr:grpSp>
      <xdr:nvGrpSpPr>
        <xdr:cNvPr id="17" name="Grupo 16">
          <a:extLst>
            <a:ext uri="{FF2B5EF4-FFF2-40B4-BE49-F238E27FC236}">
              <a16:creationId xmlns:a16="http://schemas.microsoft.com/office/drawing/2014/main" id="{EA17281D-D3B2-491A-9BEA-5C74E9366208}"/>
            </a:ext>
          </a:extLst>
        </xdr:cNvPr>
        <xdr:cNvGrpSpPr/>
      </xdr:nvGrpSpPr>
      <xdr:grpSpPr>
        <a:xfrm>
          <a:off x="5094045" y="22918511"/>
          <a:ext cx="2554939" cy="1746530"/>
          <a:chOff x="5092684" y="22888575"/>
          <a:chExt cx="2553579" cy="1746530"/>
        </a:xfrm>
      </xdr:grpSpPr>
      <xdr:pic>
        <xdr:nvPicPr>
          <xdr:cNvPr id="18" name="Imagen 17">
            <a:extLst>
              <a:ext uri="{FF2B5EF4-FFF2-40B4-BE49-F238E27FC236}">
                <a16:creationId xmlns:a16="http://schemas.microsoft.com/office/drawing/2014/main" id="{4210C08E-8F6A-4D87-A641-14F53125F90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092684" y="22888575"/>
            <a:ext cx="2489216" cy="1657350"/>
          </a:xfrm>
          <a:prstGeom prst="rect">
            <a:avLst/>
          </a:prstGeom>
        </xdr:spPr>
      </xdr:pic>
      <xdr:pic>
        <xdr:nvPicPr>
          <xdr:cNvPr id="19" name="Imagen 18">
            <a:extLst>
              <a:ext uri="{FF2B5EF4-FFF2-40B4-BE49-F238E27FC236}">
                <a16:creationId xmlns:a16="http://schemas.microsoft.com/office/drawing/2014/main" id="{0724BEE5-E7B9-45BD-BA78-B5B75F8E9CDD}"/>
              </a:ext>
            </a:extLst>
          </xdr:cNvPr>
          <xdr:cNvPicPr>
            <a:picLocks noChangeAspect="1"/>
          </xdr:cNvPicPr>
        </xdr:nvPicPr>
        <xdr:blipFill>
          <a:blip xmlns:r="http://schemas.openxmlformats.org/officeDocument/2006/relationships" r:embed="rId17"/>
          <a:stretch>
            <a:fillRect/>
          </a:stretch>
        </xdr:blipFill>
        <xdr:spPr>
          <a:xfrm>
            <a:off x="6292834" y="24336375"/>
            <a:ext cx="1353429" cy="298730"/>
          </a:xfrm>
          <a:prstGeom prst="rect">
            <a:avLst/>
          </a:prstGeom>
        </xdr:spPr>
      </xdr:pic>
    </xdr:grpSp>
    <xdr:clientData/>
  </xdr:twoCellAnchor>
  <xdr:twoCellAnchor>
    <xdr:from>
      <xdr:col>9</xdr:col>
      <xdr:colOff>581024</xdr:colOff>
      <xdr:row>83</xdr:row>
      <xdr:rowOff>9239</xdr:rowOff>
    </xdr:from>
    <xdr:to>
      <xdr:col>11</xdr:col>
      <xdr:colOff>1343903</xdr:colOff>
      <xdr:row>92</xdr:row>
      <xdr:rowOff>3169</xdr:rowOff>
    </xdr:to>
    <xdr:grpSp>
      <xdr:nvGrpSpPr>
        <xdr:cNvPr id="20" name="Grupo 19">
          <a:extLst>
            <a:ext uri="{FF2B5EF4-FFF2-40B4-BE49-F238E27FC236}">
              <a16:creationId xmlns:a16="http://schemas.microsoft.com/office/drawing/2014/main" id="{675E085C-CB64-4E80-B27D-6A022CD29278}"/>
            </a:ext>
          </a:extLst>
        </xdr:cNvPr>
        <xdr:cNvGrpSpPr/>
      </xdr:nvGrpSpPr>
      <xdr:grpSpPr>
        <a:xfrm>
          <a:off x="7670345" y="22937275"/>
          <a:ext cx="2531808" cy="1708430"/>
          <a:chOff x="7667624" y="22907339"/>
          <a:chExt cx="2525004" cy="1708430"/>
        </a:xfrm>
      </xdr:grpSpPr>
      <xdr:pic>
        <xdr:nvPicPr>
          <xdr:cNvPr id="21" name="Imagen 20">
            <a:extLst>
              <a:ext uri="{FF2B5EF4-FFF2-40B4-BE49-F238E27FC236}">
                <a16:creationId xmlns:a16="http://schemas.microsoft.com/office/drawing/2014/main" id="{6CF49ADF-9C27-4BAE-9B92-A91BFB1A8241}"/>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rot="5400000">
            <a:off x="8081673" y="22493290"/>
            <a:ext cx="1638877" cy="2466975"/>
          </a:xfrm>
          <a:prstGeom prst="rect">
            <a:avLst/>
          </a:prstGeom>
        </xdr:spPr>
      </xdr:pic>
      <xdr:pic>
        <xdr:nvPicPr>
          <xdr:cNvPr id="22" name="Imagen 21">
            <a:extLst>
              <a:ext uri="{FF2B5EF4-FFF2-40B4-BE49-F238E27FC236}">
                <a16:creationId xmlns:a16="http://schemas.microsoft.com/office/drawing/2014/main" id="{EB4D2A0F-84AB-4537-8C02-C7D555D352FD}"/>
              </a:ext>
            </a:extLst>
          </xdr:cNvPr>
          <xdr:cNvPicPr>
            <a:picLocks noChangeAspect="1"/>
          </xdr:cNvPicPr>
        </xdr:nvPicPr>
        <xdr:blipFill>
          <a:blip xmlns:r="http://schemas.openxmlformats.org/officeDocument/2006/relationships" r:embed="rId17"/>
          <a:stretch>
            <a:fillRect/>
          </a:stretch>
        </xdr:blipFill>
        <xdr:spPr>
          <a:xfrm>
            <a:off x="8839199" y="24317039"/>
            <a:ext cx="1353429" cy="298730"/>
          </a:xfrm>
          <a:prstGeom prst="rect">
            <a:avLst/>
          </a:prstGeom>
        </xdr:spPr>
      </xdr:pic>
    </xdr:grpSp>
    <xdr:clientData/>
  </xdr:twoCellAnchor>
  <xdr:twoCellAnchor>
    <xdr:from>
      <xdr:col>2</xdr:col>
      <xdr:colOff>410122</xdr:colOff>
      <xdr:row>80</xdr:row>
      <xdr:rowOff>38826</xdr:rowOff>
    </xdr:from>
    <xdr:to>
      <xdr:col>6</xdr:col>
      <xdr:colOff>1296826</xdr:colOff>
      <xdr:row>93</xdr:row>
      <xdr:rowOff>147056</xdr:rowOff>
    </xdr:to>
    <xdr:grpSp>
      <xdr:nvGrpSpPr>
        <xdr:cNvPr id="23" name="Grupo 22">
          <a:extLst>
            <a:ext uri="{FF2B5EF4-FFF2-40B4-BE49-F238E27FC236}">
              <a16:creationId xmlns:a16="http://schemas.microsoft.com/office/drawing/2014/main" id="{F1983C90-B09E-489B-A5F9-A40E0CFF0861}"/>
            </a:ext>
          </a:extLst>
        </xdr:cNvPr>
        <xdr:cNvGrpSpPr/>
      </xdr:nvGrpSpPr>
      <xdr:grpSpPr>
        <a:xfrm>
          <a:off x="968015" y="22395362"/>
          <a:ext cx="3526490" cy="2584730"/>
          <a:chOff x="972097" y="22365426"/>
          <a:chExt cx="3525129" cy="2584730"/>
        </a:xfrm>
      </xdr:grpSpPr>
      <xdr:pic>
        <xdr:nvPicPr>
          <xdr:cNvPr id="24" name="Imagen 23">
            <a:extLst>
              <a:ext uri="{FF2B5EF4-FFF2-40B4-BE49-F238E27FC236}">
                <a16:creationId xmlns:a16="http://schemas.microsoft.com/office/drawing/2014/main" id="{6E65EFD4-56E6-43FF-8546-394FC82E189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972097" y="22365426"/>
            <a:ext cx="3440336" cy="2532923"/>
          </a:xfrm>
          <a:prstGeom prst="rect">
            <a:avLst/>
          </a:prstGeom>
        </xdr:spPr>
      </xdr:pic>
      <xdr:pic>
        <xdr:nvPicPr>
          <xdr:cNvPr id="25" name="Imagen 24">
            <a:extLst>
              <a:ext uri="{FF2B5EF4-FFF2-40B4-BE49-F238E27FC236}">
                <a16:creationId xmlns:a16="http://schemas.microsoft.com/office/drawing/2014/main" id="{4D02097A-F6A6-47AB-9792-FC47123D9120}"/>
              </a:ext>
            </a:extLst>
          </xdr:cNvPr>
          <xdr:cNvPicPr>
            <a:picLocks noChangeAspect="1"/>
          </xdr:cNvPicPr>
        </xdr:nvPicPr>
        <xdr:blipFill>
          <a:blip xmlns:r="http://schemas.openxmlformats.org/officeDocument/2006/relationships" r:embed="rId17"/>
          <a:stretch>
            <a:fillRect/>
          </a:stretch>
        </xdr:blipFill>
        <xdr:spPr>
          <a:xfrm>
            <a:off x="3143797" y="24651426"/>
            <a:ext cx="1353429" cy="298730"/>
          </a:xfrm>
          <a:prstGeom prst="rect">
            <a:avLst/>
          </a:prstGeom>
        </xdr:spPr>
      </xdr:pic>
    </xdr:grpSp>
    <xdr:clientData/>
  </xdr:twoCellAnchor>
  <xdr:twoCellAnchor>
    <xdr:from>
      <xdr:col>2</xdr:col>
      <xdr:colOff>457200</xdr:colOff>
      <xdr:row>95</xdr:row>
      <xdr:rowOff>57149</xdr:rowOff>
    </xdr:from>
    <xdr:to>
      <xdr:col>11</xdr:col>
      <xdr:colOff>765510</xdr:colOff>
      <xdr:row>108</xdr:row>
      <xdr:rowOff>303778</xdr:rowOff>
    </xdr:to>
    <xdr:grpSp>
      <xdr:nvGrpSpPr>
        <xdr:cNvPr id="26" name="Grupo 25">
          <a:extLst>
            <a:ext uri="{FF2B5EF4-FFF2-40B4-BE49-F238E27FC236}">
              <a16:creationId xmlns:a16="http://schemas.microsoft.com/office/drawing/2014/main" id="{D187AD04-C0E2-4CC8-92BB-3428A281B4C9}"/>
            </a:ext>
          </a:extLst>
        </xdr:cNvPr>
        <xdr:cNvGrpSpPr/>
      </xdr:nvGrpSpPr>
      <xdr:grpSpPr>
        <a:xfrm>
          <a:off x="1015093" y="26237292"/>
          <a:ext cx="8608667" cy="2723129"/>
          <a:chOff x="1019175" y="26212799"/>
          <a:chExt cx="8595060" cy="2723129"/>
        </a:xfrm>
      </xdr:grpSpPr>
      <xdr:pic>
        <xdr:nvPicPr>
          <xdr:cNvPr id="27" name="Imagen 26">
            <a:extLst>
              <a:ext uri="{FF2B5EF4-FFF2-40B4-BE49-F238E27FC236}">
                <a16:creationId xmlns:a16="http://schemas.microsoft.com/office/drawing/2014/main" id="{8CF70068-79E7-4B94-A323-C867D1D4DFB4}"/>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625765" y="26372155"/>
            <a:ext cx="3988470" cy="2545745"/>
          </a:xfrm>
          <a:prstGeom prst="rect">
            <a:avLst/>
          </a:prstGeom>
        </xdr:spPr>
      </xdr:pic>
      <xdr:pic>
        <xdr:nvPicPr>
          <xdr:cNvPr id="28" name="Imagen 27">
            <a:extLst>
              <a:ext uri="{FF2B5EF4-FFF2-40B4-BE49-F238E27FC236}">
                <a16:creationId xmlns:a16="http://schemas.microsoft.com/office/drawing/2014/main" id="{4FED92B7-9DF0-493E-9D84-DAC002DCF7D8}"/>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019175" y="26212799"/>
            <a:ext cx="3429000" cy="2723129"/>
          </a:xfrm>
          <a:prstGeom prst="rect">
            <a:avLst/>
          </a:prstGeom>
        </xdr:spPr>
      </xdr:pic>
    </xdr:grpSp>
    <xdr:clientData/>
  </xdr:twoCellAnchor>
  <xdr:twoCellAnchor>
    <xdr:from>
      <xdr:col>8</xdr:col>
      <xdr:colOff>203640</xdr:colOff>
      <xdr:row>128</xdr:row>
      <xdr:rowOff>9525</xdr:rowOff>
    </xdr:from>
    <xdr:to>
      <xdr:col>11</xdr:col>
      <xdr:colOff>1156266</xdr:colOff>
      <xdr:row>139</xdr:row>
      <xdr:rowOff>171450</xdr:rowOff>
    </xdr:to>
    <xdr:grpSp>
      <xdr:nvGrpSpPr>
        <xdr:cNvPr id="29" name="Grupo 28">
          <a:extLst>
            <a:ext uri="{FF2B5EF4-FFF2-40B4-BE49-F238E27FC236}">
              <a16:creationId xmlns:a16="http://schemas.microsoft.com/office/drawing/2014/main" id="{E66CE17F-D54E-43B6-87D1-7A3422688C1D}"/>
            </a:ext>
          </a:extLst>
        </xdr:cNvPr>
        <xdr:cNvGrpSpPr/>
      </xdr:nvGrpSpPr>
      <xdr:grpSpPr>
        <a:xfrm>
          <a:off x="5796176" y="33700811"/>
          <a:ext cx="4218340" cy="2257425"/>
          <a:chOff x="5709090" y="33670875"/>
          <a:chExt cx="4210176" cy="2257425"/>
        </a:xfrm>
      </xdr:grpSpPr>
      <xdr:pic>
        <xdr:nvPicPr>
          <xdr:cNvPr id="30" name="Imagen 29">
            <a:extLst>
              <a:ext uri="{FF2B5EF4-FFF2-40B4-BE49-F238E27FC236}">
                <a16:creationId xmlns:a16="http://schemas.microsoft.com/office/drawing/2014/main" id="{0CE04C79-E475-4A2D-A163-499448898EEE}"/>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b="28509"/>
          <a:stretch/>
        </xdr:blipFill>
        <xdr:spPr>
          <a:xfrm>
            <a:off x="5709090" y="33670875"/>
            <a:ext cx="4210176" cy="2257425"/>
          </a:xfrm>
          <a:prstGeom prst="rect">
            <a:avLst/>
          </a:prstGeom>
        </xdr:spPr>
      </xdr:pic>
      <xdr:sp macro="" textlink="">
        <xdr:nvSpPr>
          <xdr:cNvPr id="31" name="CuadroTexto 30">
            <a:extLst>
              <a:ext uri="{FF2B5EF4-FFF2-40B4-BE49-F238E27FC236}">
                <a16:creationId xmlns:a16="http://schemas.microsoft.com/office/drawing/2014/main" id="{38797A59-EBCB-4F5A-A428-7FA7EB8759F3}"/>
              </a:ext>
            </a:extLst>
          </xdr:cNvPr>
          <xdr:cNvSpPr txBox="1"/>
        </xdr:nvSpPr>
        <xdr:spPr>
          <a:xfrm>
            <a:off x="8401050" y="35623500"/>
            <a:ext cx="1381125"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22 de</a:t>
            </a:r>
            <a:r>
              <a:rPr lang="es-CO" sz="1100" baseline="0">
                <a:solidFill>
                  <a:schemeClr val="bg1"/>
                </a:solidFill>
              </a:rPr>
              <a:t> enero de 2021</a:t>
            </a:r>
            <a:endParaRPr lang="es-CO" sz="1100">
              <a:solidFill>
                <a:schemeClr val="bg1"/>
              </a:solidFill>
            </a:endParaRPr>
          </a:p>
        </xdr:txBody>
      </xdr:sp>
    </xdr:grpSp>
    <xdr:clientData/>
  </xdr:twoCellAnchor>
  <xdr:twoCellAnchor>
    <xdr:from>
      <xdr:col>9</xdr:col>
      <xdr:colOff>628650</xdr:colOff>
      <xdr:row>113</xdr:row>
      <xdr:rowOff>95250</xdr:rowOff>
    </xdr:from>
    <xdr:to>
      <xdr:col>13</xdr:col>
      <xdr:colOff>67554</xdr:colOff>
      <xdr:row>123</xdr:row>
      <xdr:rowOff>98705</xdr:rowOff>
    </xdr:to>
    <xdr:grpSp>
      <xdr:nvGrpSpPr>
        <xdr:cNvPr id="32" name="Grupo 31">
          <a:extLst>
            <a:ext uri="{FF2B5EF4-FFF2-40B4-BE49-F238E27FC236}">
              <a16:creationId xmlns:a16="http://schemas.microsoft.com/office/drawing/2014/main" id="{6E8D831A-5901-473F-8490-0F8BE566E965}"/>
            </a:ext>
          </a:extLst>
        </xdr:cNvPr>
        <xdr:cNvGrpSpPr/>
      </xdr:nvGrpSpPr>
      <xdr:grpSpPr>
        <a:xfrm>
          <a:off x="7717971" y="30343929"/>
          <a:ext cx="2595762" cy="1908455"/>
          <a:chOff x="7715250" y="30318075"/>
          <a:chExt cx="2591679" cy="1908455"/>
        </a:xfrm>
      </xdr:grpSpPr>
      <xdr:pic>
        <xdr:nvPicPr>
          <xdr:cNvPr id="33" name="Imagen 32">
            <a:extLst>
              <a:ext uri="{FF2B5EF4-FFF2-40B4-BE49-F238E27FC236}">
                <a16:creationId xmlns:a16="http://schemas.microsoft.com/office/drawing/2014/main" id="{FDB014A5-855D-4A30-9D25-5C0DB3AA8F3F}"/>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7715250" y="30318075"/>
            <a:ext cx="2524125" cy="1824719"/>
          </a:xfrm>
          <a:prstGeom prst="rect">
            <a:avLst/>
          </a:prstGeom>
        </xdr:spPr>
      </xdr:pic>
      <xdr:pic>
        <xdr:nvPicPr>
          <xdr:cNvPr id="34" name="Imagen 33">
            <a:extLst>
              <a:ext uri="{FF2B5EF4-FFF2-40B4-BE49-F238E27FC236}">
                <a16:creationId xmlns:a16="http://schemas.microsoft.com/office/drawing/2014/main" id="{89945733-51CD-4A70-8C2E-5130D6B2DE35}"/>
              </a:ext>
            </a:extLst>
          </xdr:cNvPr>
          <xdr:cNvPicPr>
            <a:picLocks noChangeAspect="1"/>
          </xdr:cNvPicPr>
        </xdr:nvPicPr>
        <xdr:blipFill>
          <a:blip xmlns:r="http://schemas.openxmlformats.org/officeDocument/2006/relationships" r:embed="rId24"/>
          <a:stretch>
            <a:fillRect/>
          </a:stretch>
        </xdr:blipFill>
        <xdr:spPr>
          <a:xfrm>
            <a:off x="8953500" y="31927800"/>
            <a:ext cx="1353429" cy="298730"/>
          </a:xfrm>
          <a:prstGeom prst="rect">
            <a:avLst/>
          </a:prstGeom>
        </xdr:spPr>
      </xdr:pic>
    </xdr:grpSp>
    <xdr:clientData/>
  </xdr:twoCellAnchor>
  <xdr:twoCellAnchor>
    <xdr:from>
      <xdr:col>7</xdr:col>
      <xdr:colOff>155306</xdr:colOff>
      <xdr:row>113</xdr:row>
      <xdr:rowOff>98625</xdr:rowOff>
    </xdr:from>
    <xdr:to>
      <xdr:col>9</xdr:col>
      <xdr:colOff>613385</xdr:colOff>
      <xdr:row>123</xdr:row>
      <xdr:rowOff>111605</xdr:rowOff>
    </xdr:to>
    <xdr:grpSp>
      <xdr:nvGrpSpPr>
        <xdr:cNvPr id="35" name="Grupo 34">
          <a:extLst>
            <a:ext uri="{FF2B5EF4-FFF2-40B4-BE49-F238E27FC236}">
              <a16:creationId xmlns:a16="http://schemas.microsoft.com/office/drawing/2014/main" id="{B0095412-2C8E-4832-B8C5-CA8102E5030A}"/>
            </a:ext>
          </a:extLst>
        </xdr:cNvPr>
        <xdr:cNvGrpSpPr/>
      </xdr:nvGrpSpPr>
      <xdr:grpSpPr>
        <a:xfrm>
          <a:off x="5176342" y="30347304"/>
          <a:ext cx="2526364" cy="1917980"/>
          <a:chOff x="5136881" y="30359550"/>
          <a:chExt cx="2525004" cy="1917980"/>
        </a:xfrm>
      </xdr:grpSpPr>
      <xdr:pic>
        <xdr:nvPicPr>
          <xdr:cNvPr id="36" name="Imagen 35">
            <a:extLst>
              <a:ext uri="{FF2B5EF4-FFF2-40B4-BE49-F238E27FC236}">
                <a16:creationId xmlns:a16="http://schemas.microsoft.com/office/drawing/2014/main" id="{951E5B74-748C-4C83-9660-8BA3913CAE47}"/>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5136881" y="30359550"/>
            <a:ext cx="2435493" cy="1826621"/>
          </a:xfrm>
          <a:prstGeom prst="rect">
            <a:avLst/>
          </a:prstGeom>
        </xdr:spPr>
      </xdr:pic>
      <xdr:pic>
        <xdr:nvPicPr>
          <xdr:cNvPr id="37" name="Imagen 36">
            <a:extLst>
              <a:ext uri="{FF2B5EF4-FFF2-40B4-BE49-F238E27FC236}">
                <a16:creationId xmlns:a16="http://schemas.microsoft.com/office/drawing/2014/main" id="{9C553C23-B0E1-467A-9B50-CD6A449FFF05}"/>
              </a:ext>
            </a:extLst>
          </xdr:cNvPr>
          <xdr:cNvPicPr>
            <a:picLocks noChangeAspect="1"/>
          </xdr:cNvPicPr>
        </xdr:nvPicPr>
        <xdr:blipFill>
          <a:blip xmlns:r="http://schemas.openxmlformats.org/officeDocument/2006/relationships" r:embed="rId24"/>
          <a:stretch>
            <a:fillRect/>
          </a:stretch>
        </xdr:blipFill>
        <xdr:spPr>
          <a:xfrm>
            <a:off x="6308456" y="31978800"/>
            <a:ext cx="1353429" cy="298730"/>
          </a:xfrm>
          <a:prstGeom prst="rect">
            <a:avLst/>
          </a:prstGeom>
        </xdr:spPr>
      </xdr:pic>
    </xdr:grpSp>
    <xdr:clientData/>
  </xdr:twoCellAnchor>
  <xdr:twoCellAnchor>
    <xdr:from>
      <xdr:col>5</xdr:col>
      <xdr:colOff>228600</xdr:colOff>
      <xdr:row>113</xdr:row>
      <xdr:rowOff>0</xdr:rowOff>
    </xdr:from>
    <xdr:to>
      <xdr:col>6</xdr:col>
      <xdr:colOff>1801104</xdr:colOff>
      <xdr:row>123</xdr:row>
      <xdr:rowOff>12980</xdr:rowOff>
    </xdr:to>
    <xdr:grpSp>
      <xdr:nvGrpSpPr>
        <xdr:cNvPr id="38" name="Grupo 37">
          <a:extLst>
            <a:ext uri="{FF2B5EF4-FFF2-40B4-BE49-F238E27FC236}">
              <a16:creationId xmlns:a16="http://schemas.microsoft.com/office/drawing/2014/main" id="{3ADC2D31-7A54-4350-81B2-DA08A3A9207F}"/>
            </a:ext>
          </a:extLst>
        </xdr:cNvPr>
        <xdr:cNvGrpSpPr/>
      </xdr:nvGrpSpPr>
      <xdr:grpSpPr>
        <a:xfrm>
          <a:off x="2637064" y="30248679"/>
          <a:ext cx="2361719" cy="1917980"/>
          <a:chOff x="2638425" y="30222825"/>
          <a:chExt cx="2363079" cy="1917980"/>
        </a:xfrm>
      </xdr:grpSpPr>
      <xdr:pic>
        <xdr:nvPicPr>
          <xdr:cNvPr id="39" name="Imagen 38">
            <a:extLst>
              <a:ext uri="{FF2B5EF4-FFF2-40B4-BE49-F238E27FC236}">
                <a16:creationId xmlns:a16="http://schemas.microsoft.com/office/drawing/2014/main" id="{E807F27C-7D71-4E6B-B04D-C756C0540DBA}"/>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2638425" y="30222825"/>
            <a:ext cx="2309234" cy="1847849"/>
          </a:xfrm>
          <a:prstGeom prst="rect">
            <a:avLst/>
          </a:prstGeom>
        </xdr:spPr>
      </xdr:pic>
      <xdr:pic>
        <xdr:nvPicPr>
          <xdr:cNvPr id="40" name="Imagen 39">
            <a:extLst>
              <a:ext uri="{FF2B5EF4-FFF2-40B4-BE49-F238E27FC236}">
                <a16:creationId xmlns:a16="http://schemas.microsoft.com/office/drawing/2014/main" id="{C2EB535D-BB91-45BB-9706-795341F0B9B9}"/>
              </a:ext>
            </a:extLst>
          </xdr:cNvPr>
          <xdr:cNvPicPr>
            <a:picLocks noChangeAspect="1"/>
          </xdr:cNvPicPr>
        </xdr:nvPicPr>
        <xdr:blipFill>
          <a:blip xmlns:r="http://schemas.openxmlformats.org/officeDocument/2006/relationships" r:embed="rId24"/>
          <a:stretch>
            <a:fillRect/>
          </a:stretch>
        </xdr:blipFill>
        <xdr:spPr>
          <a:xfrm>
            <a:off x="3648075" y="31842075"/>
            <a:ext cx="1353429" cy="298730"/>
          </a:xfrm>
          <a:prstGeom prst="rect">
            <a:avLst/>
          </a:prstGeom>
        </xdr:spPr>
      </xdr:pic>
    </xdr:grpSp>
    <xdr:clientData/>
  </xdr:twoCellAnchor>
  <xdr:twoCellAnchor>
    <xdr:from>
      <xdr:col>1</xdr:col>
      <xdr:colOff>126064</xdr:colOff>
      <xdr:row>113</xdr:row>
      <xdr:rowOff>7003</xdr:rowOff>
    </xdr:from>
    <xdr:to>
      <xdr:col>5</xdr:col>
      <xdr:colOff>212668</xdr:colOff>
      <xdr:row>123</xdr:row>
      <xdr:rowOff>39033</xdr:rowOff>
    </xdr:to>
    <xdr:grpSp>
      <xdr:nvGrpSpPr>
        <xdr:cNvPr id="41" name="Grupo 40">
          <a:extLst>
            <a:ext uri="{FF2B5EF4-FFF2-40B4-BE49-F238E27FC236}">
              <a16:creationId xmlns:a16="http://schemas.microsoft.com/office/drawing/2014/main" id="{74635A39-E6C4-409E-993B-CB6C7E42E02B}"/>
            </a:ext>
          </a:extLst>
        </xdr:cNvPr>
        <xdr:cNvGrpSpPr/>
      </xdr:nvGrpSpPr>
      <xdr:grpSpPr>
        <a:xfrm>
          <a:off x="370993" y="30255682"/>
          <a:ext cx="2250139" cy="1937030"/>
          <a:chOff x="373714" y="30229828"/>
          <a:chExt cx="2248779" cy="1937030"/>
        </a:xfrm>
      </xdr:grpSpPr>
      <xdr:pic>
        <xdr:nvPicPr>
          <xdr:cNvPr id="42" name="Imagen 41">
            <a:extLst>
              <a:ext uri="{FF2B5EF4-FFF2-40B4-BE49-F238E27FC236}">
                <a16:creationId xmlns:a16="http://schemas.microsoft.com/office/drawing/2014/main" id="{BCA13563-AF32-41D0-AAE5-7C6779D0A069}"/>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73714" y="30229828"/>
            <a:ext cx="2169462" cy="1857395"/>
          </a:xfrm>
          <a:prstGeom prst="rect">
            <a:avLst/>
          </a:prstGeom>
        </xdr:spPr>
      </xdr:pic>
      <xdr:pic>
        <xdr:nvPicPr>
          <xdr:cNvPr id="43" name="Imagen 42">
            <a:extLst>
              <a:ext uri="{FF2B5EF4-FFF2-40B4-BE49-F238E27FC236}">
                <a16:creationId xmlns:a16="http://schemas.microsoft.com/office/drawing/2014/main" id="{AEC50CF0-500A-48B7-9CD1-C73E8F2484BA}"/>
              </a:ext>
            </a:extLst>
          </xdr:cNvPr>
          <xdr:cNvPicPr>
            <a:picLocks noChangeAspect="1"/>
          </xdr:cNvPicPr>
        </xdr:nvPicPr>
        <xdr:blipFill>
          <a:blip xmlns:r="http://schemas.openxmlformats.org/officeDocument/2006/relationships" r:embed="rId24"/>
          <a:stretch>
            <a:fillRect/>
          </a:stretch>
        </xdr:blipFill>
        <xdr:spPr>
          <a:xfrm>
            <a:off x="1269064" y="31868128"/>
            <a:ext cx="1353429" cy="298730"/>
          </a:xfrm>
          <a:prstGeom prst="rect">
            <a:avLst/>
          </a:prstGeom>
        </xdr:spPr>
      </xdr:pic>
    </xdr:grpSp>
    <xdr:clientData/>
  </xdr:twoCellAnchor>
  <xdr:twoCellAnchor>
    <xdr:from>
      <xdr:col>5</xdr:col>
      <xdr:colOff>547396</xdr:colOff>
      <xdr:row>128</xdr:row>
      <xdr:rowOff>152403</xdr:rowOff>
    </xdr:from>
    <xdr:to>
      <xdr:col>7</xdr:col>
      <xdr:colOff>14875</xdr:colOff>
      <xdr:row>138</xdr:row>
      <xdr:rowOff>117758</xdr:rowOff>
    </xdr:to>
    <xdr:grpSp>
      <xdr:nvGrpSpPr>
        <xdr:cNvPr id="44" name="Grupo 43">
          <a:extLst>
            <a:ext uri="{FF2B5EF4-FFF2-40B4-BE49-F238E27FC236}">
              <a16:creationId xmlns:a16="http://schemas.microsoft.com/office/drawing/2014/main" id="{C985FB4A-8A41-4B1C-9E3B-AABC021B6F5B}"/>
            </a:ext>
          </a:extLst>
        </xdr:cNvPr>
        <xdr:cNvGrpSpPr/>
      </xdr:nvGrpSpPr>
      <xdr:grpSpPr>
        <a:xfrm>
          <a:off x="2955860" y="33843689"/>
          <a:ext cx="2080051" cy="1870355"/>
          <a:chOff x="2976271" y="33909003"/>
          <a:chExt cx="2077329" cy="1870355"/>
        </a:xfrm>
      </xdr:grpSpPr>
      <xdr:pic>
        <xdr:nvPicPr>
          <xdr:cNvPr id="45" name="Imagen 44">
            <a:extLst>
              <a:ext uri="{FF2B5EF4-FFF2-40B4-BE49-F238E27FC236}">
                <a16:creationId xmlns:a16="http://schemas.microsoft.com/office/drawing/2014/main" id="{5D5FD352-B4CC-4178-A1CD-E564F55C7F9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rot="5400000">
            <a:off x="3050236" y="33835038"/>
            <a:ext cx="1847848" cy="1995778"/>
          </a:xfrm>
          <a:prstGeom prst="rect">
            <a:avLst/>
          </a:prstGeom>
        </xdr:spPr>
      </xdr:pic>
      <xdr:pic>
        <xdr:nvPicPr>
          <xdr:cNvPr id="46" name="Imagen 45">
            <a:extLst>
              <a:ext uri="{FF2B5EF4-FFF2-40B4-BE49-F238E27FC236}">
                <a16:creationId xmlns:a16="http://schemas.microsoft.com/office/drawing/2014/main" id="{DDC9F3B9-05A6-4CD0-A08B-18751EBEB035}"/>
              </a:ext>
            </a:extLst>
          </xdr:cNvPr>
          <xdr:cNvPicPr>
            <a:picLocks noChangeAspect="1"/>
          </xdr:cNvPicPr>
        </xdr:nvPicPr>
        <xdr:blipFill>
          <a:blip xmlns:r="http://schemas.openxmlformats.org/officeDocument/2006/relationships" r:embed="rId24"/>
          <a:stretch>
            <a:fillRect/>
          </a:stretch>
        </xdr:blipFill>
        <xdr:spPr>
          <a:xfrm>
            <a:off x="3700171" y="35480628"/>
            <a:ext cx="1353429" cy="298730"/>
          </a:xfrm>
          <a:prstGeom prst="rect">
            <a:avLst/>
          </a:prstGeom>
        </xdr:spPr>
      </xdr:pic>
    </xdr:grpSp>
    <xdr:clientData/>
  </xdr:twoCellAnchor>
  <xdr:twoCellAnchor>
    <xdr:from>
      <xdr:col>1</xdr:col>
      <xdr:colOff>133931</xdr:colOff>
      <xdr:row>128</xdr:row>
      <xdr:rowOff>171450</xdr:rowOff>
    </xdr:from>
    <xdr:to>
      <xdr:col>5</xdr:col>
      <xdr:colOff>582485</xdr:colOff>
      <xdr:row>138</xdr:row>
      <xdr:rowOff>155855</xdr:rowOff>
    </xdr:to>
    <xdr:grpSp>
      <xdr:nvGrpSpPr>
        <xdr:cNvPr id="47" name="Grupo 46">
          <a:extLst>
            <a:ext uri="{FF2B5EF4-FFF2-40B4-BE49-F238E27FC236}">
              <a16:creationId xmlns:a16="http://schemas.microsoft.com/office/drawing/2014/main" id="{B21FD2F5-0B86-410F-8AB9-A7BE31D2EC5A}"/>
            </a:ext>
          </a:extLst>
        </xdr:cNvPr>
        <xdr:cNvGrpSpPr/>
      </xdr:nvGrpSpPr>
      <xdr:grpSpPr>
        <a:xfrm>
          <a:off x="378860" y="33862736"/>
          <a:ext cx="2612089" cy="1889405"/>
          <a:chOff x="381581" y="33832800"/>
          <a:chExt cx="2610729" cy="1889405"/>
        </a:xfrm>
      </xdr:grpSpPr>
      <xdr:pic>
        <xdr:nvPicPr>
          <xdr:cNvPr id="48" name="Imagen 47">
            <a:extLst>
              <a:ext uri="{FF2B5EF4-FFF2-40B4-BE49-F238E27FC236}">
                <a16:creationId xmlns:a16="http://schemas.microsoft.com/office/drawing/2014/main" id="{BC226F88-55AF-493E-BB31-0C62999853FE}"/>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381581" y="33832800"/>
            <a:ext cx="2519361" cy="1808621"/>
          </a:xfrm>
          <a:prstGeom prst="rect">
            <a:avLst/>
          </a:prstGeom>
        </xdr:spPr>
      </xdr:pic>
      <xdr:pic>
        <xdr:nvPicPr>
          <xdr:cNvPr id="49" name="Imagen 48">
            <a:extLst>
              <a:ext uri="{FF2B5EF4-FFF2-40B4-BE49-F238E27FC236}">
                <a16:creationId xmlns:a16="http://schemas.microsoft.com/office/drawing/2014/main" id="{2A2B2F14-47E0-41D0-AF83-2D32331FC56C}"/>
              </a:ext>
            </a:extLst>
          </xdr:cNvPr>
          <xdr:cNvPicPr>
            <a:picLocks noChangeAspect="1"/>
          </xdr:cNvPicPr>
        </xdr:nvPicPr>
        <xdr:blipFill>
          <a:blip xmlns:r="http://schemas.openxmlformats.org/officeDocument/2006/relationships" r:embed="rId24"/>
          <a:stretch>
            <a:fillRect/>
          </a:stretch>
        </xdr:blipFill>
        <xdr:spPr>
          <a:xfrm>
            <a:off x="1638881" y="35423475"/>
            <a:ext cx="1353429" cy="298730"/>
          </a:xfrm>
          <a:prstGeom prst="rect">
            <a:avLst/>
          </a:prstGeom>
        </xdr:spPr>
      </xdr:pic>
    </xdr:grpSp>
    <xdr:clientData/>
  </xdr:twoCellAnchor>
  <xdr:twoCellAnchor>
    <xdr:from>
      <xdr:col>2</xdr:col>
      <xdr:colOff>394065</xdr:colOff>
      <xdr:row>143</xdr:row>
      <xdr:rowOff>74250</xdr:rowOff>
    </xdr:from>
    <xdr:to>
      <xdr:col>6</xdr:col>
      <xdr:colOff>1156944</xdr:colOff>
      <xdr:row>156</xdr:row>
      <xdr:rowOff>163430</xdr:rowOff>
    </xdr:to>
    <xdr:grpSp>
      <xdr:nvGrpSpPr>
        <xdr:cNvPr id="50" name="Grupo 49">
          <a:extLst>
            <a:ext uri="{FF2B5EF4-FFF2-40B4-BE49-F238E27FC236}">
              <a16:creationId xmlns:a16="http://schemas.microsoft.com/office/drawing/2014/main" id="{F9791CEE-7C2B-4B69-8F62-534E91D1DCEB}"/>
            </a:ext>
          </a:extLst>
        </xdr:cNvPr>
        <xdr:cNvGrpSpPr/>
      </xdr:nvGrpSpPr>
      <xdr:grpSpPr>
        <a:xfrm>
          <a:off x="951958" y="37317000"/>
          <a:ext cx="3402665" cy="2565680"/>
          <a:chOff x="956040" y="37288425"/>
          <a:chExt cx="3401304" cy="2565680"/>
        </a:xfrm>
      </xdr:grpSpPr>
      <xdr:pic>
        <xdr:nvPicPr>
          <xdr:cNvPr id="51" name="Imagen 50">
            <a:extLst>
              <a:ext uri="{FF2B5EF4-FFF2-40B4-BE49-F238E27FC236}">
                <a16:creationId xmlns:a16="http://schemas.microsoft.com/office/drawing/2014/main" id="{FA0A74DB-18DB-4E75-B05D-7B082D965058}"/>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956040" y="37288425"/>
            <a:ext cx="3339735" cy="2504802"/>
          </a:xfrm>
          <a:prstGeom prst="rect">
            <a:avLst/>
          </a:prstGeom>
        </xdr:spPr>
      </xdr:pic>
      <xdr:pic>
        <xdr:nvPicPr>
          <xdr:cNvPr id="52" name="Imagen 51">
            <a:extLst>
              <a:ext uri="{FF2B5EF4-FFF2-40B4-BE49-F238E27FC236}">
                <a16:creationId xmlns:a16="http://schemas.microsoft.com/office/drawing/2014/main" id="{BEDE1729-DD1C-46A3-BED8-E5A18F312FC9}"/>
              </a:ext>
            </a:extLst>
          </xdr:cNvPr>
          <xdr:cNvPicPr>
            <a:picLocks noChangeAspect="1"/>
          </xdr:cNvPicPr>
        </xdr:nvPicPr>
        <xdr:blipFill>
          <a:blip xmlns:r="http://schemas.openxmlformats.org/officeDocument/2006/relationships" r:embed="rId24"/>
          <a:stretch>
            <a:fillRect/>
          </a:stretch>
        </xdr:blipFill>
        <xdr:spPr>
          <a:xfrm>
            <a:off x="3003915" y="39555375"/>
            <a:ext cx="1353429" cy="298730"/>
          </a:xfrm>
          <a:prstGeom prst="rect">
            <a:avLst/>
          </a:prstGeom>
        </xdr:spPr>
      </xdr:pic>
    </xdr:grpSp>
    <xdr:clientData/>
  </xdr:twoCellAnchor>
  <xdr:twoCellAnchor>
    <xdr:from>
      <xdr:col>8</xdr:col>
      <xdr:colOff>470976</xdr:colOff>
      <xdr:row>143</xdr:row>
      <xdr:rowOff>121651</xdr:rowOff>
    </xdr:from>
    <xdr:to>
      <xdr:col>11</xdr:col>
      <xdr:colOff>492923</xdr:colOff>
      <xdr:row>156</xdr:row>
      <xdr:rowOff>163206</xdr:rowOff>
    </xdr:to>
    <xdr:grpSp>
      <xdr:nvGrpSpPr>
        <xdr:cNvPr id="53" name="Grupo 52">
          <a:extLst>
            <a:ext uri="{FF2B5EF4-FFF2-40B4-BE49-F238E27FC236}">
              <a16:creationId xmlns:a16="http://schemas.microsoft.com/office/drawing/2014/main" id="{DE78074A-85FF-4E11-9F6E-C74B6335FF4F}"/>
            </a:ext>
          </a:extLst>
        </xdr:cNvPr>
        <xdr:cNvGrpSpPr/>
      </xdr:nvGrpSpPr>
      <xdr:grpSpPr>
        <a:xfrm>
          <a:off x="6063512" y="37364401"/>
          <a:ext cx="3287661" cy="2518055"/>
          <a:chOff x="5985951" y="37259626"/>
          <a:chExt cx="3279497" cy="2518055"/>
        </a:xfrm>
      </xdr:grpSpPr>
      <xdr:pic>
        <xdr:nvPicPr>
          <xdr:cNvPr id="54" name="Imagen 53">
            <a:extLst>
              <a:ext uri="{FF2B5EF4-FFF2-40B4-BE49-F238E27FC236}">
                <a16:creationId xmlns:a16="http://schemas.microsoft.com/office/drawing/2014/main" id="{ACCA8BCD-C527-4E8B-BA03-98B9A3D5FE21}"/>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985951" y="37259626"/>
            <a:ext cx="3279497" cy="2459624"/>
          </a:xfrm>
          <a:prstGeom prst="rect">
            <a:avLst/>
          </a:prstGeom>
        </xdr:spPr>
      </xdr:pic>
      <xdr:pic>
        <xdr:nvPicPr>
          <xdr:cNvPr id="55" name="Imagen 54">
            <a:extLst>
              <a:ext uri="{FF2B5EF4-FFF2-40B4-BE49-F238E27FC236}">
                <a16:creationId xmlns:a16="http://schemas.microsoft.com/office/drawing/2014/main" id="{4E5289BE-4F67-4DA2-BCA4-93B09E985EDE}"/>
              </a:ext>
            </a:extLst>
          </xdr:cNvPr>
          <xdr:cNvPicPr>
            <a:picLocks noChangeAspect="1"/>
          </xdr:cNvPicPr>
        </xdr:nvPicPr>
        <xdr:blipFill>
          <a:blip xmlns:r="http://schemas.openxmlformats.org/officeDocument/2006/relationships" r:embed="rId24"/>
          <a:stretch>
            <a:fillRect/>
          </a:stretch>
        </xdr:blipFill>
        <xdr:spPr>
          <a:xfrm>
            <a:off x="7910002" y="39478951"/>
            <a:ext cx="1353429" cy="298730"/>
          </a:xfrm>
          <a:prstGeom prst="rect">
            <a:avLst/>
          </a:prstGeom>
        </xdr:spPr>
      </xdr:pic>
    </xdr:grpSp>
    <xdr:clientData/>
  </xdr:twoCellAnchor>
  <xdr:twoCellAnchor>
    <xdr:from>
      <xdr:col>5</xdr:col>
      <xdr:colOff>289228</xdr:colOff>
      <xdr:row>162</xdr:row>
      <xdr:rowOff>66901</xdr:rowOff>
    </xdr:from>
    <xdr:to>
      <xdr:col>6</xdr:col>
      <xdr:colOff>1814107</xdr:colOff>
      <xdr:row>171</xdr:row>
      <xdr:rowOff>127506</xdr:rowOff>
    </xdr:to>
    <xdr:grpSp>
      <xdr:nvGrpSpPr>
        <xdr:cNvPr id="56" name="Grupo 55">
          <a:extLst>
            <a:ext uri="{FF2B5EF4-FFF2-40B4-BE49-F238E27FC236}">
              <a16:creationId xmlns:a16="http://schemas.microsoft.com/office/drawing/2014/main" id="{8B02DD43-42DE-4C3E-B059-3D1655B9ABCE}"/>
            </a:ext>
          </a:extLst>
        </xdr:cNvPr>
        <xdr:cNvGrpSpPr/>
      </xdr:nvGrpSpPr>
      <xdr:grpSpPr>
        <a:xfrm>
          <a:off x="2697692" y="41337365"/>
          <a:ext cx="2314094" cy="1775105"/>
          <a:chOff x="2699053" y="41310151"/>
          <a:chExt cx="2315454" cy="1775105"/>
        </a:xfrm>
      </xdr:grpSpPr>
      <xdr:pic>
        <xdr:nvPicPr>
          <xdr:cNvPr id="57" name="Imagen 56">
            <a:extLst>
              <a:ext uri="{FF2B5EF4-FFF2-40B4-BE49-F238E27FC236}">
                <a16:creationId xmlns:a16="http://schemas.microsoft.com/office/drawing/2014/main" id="{2BF5FB40-B78F-4154-86A5-6AC021BFEF7B}"/>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2699053" y="41310151"/>
            <a:ext cx="2272997" cy="1704749"/>
          </a:xfrm>
          <a:prstGeom prst="rect">
            <a:avLst/>
          </a:prstGeom>
        </xdr:spPr>
      </xdr:pic>
      <xdr:pic>
        <xdr:nvPicPr>
          <xdr:cNvPr id="58" name="Imagen 57">
            <a:extLst>
              <a:ext uri="{FF2B5EF4-FFF2-40B4-BE49-F238E27FC236}">
                <a16:creationId xmlns:a16="http://schemas.microsoft.com/office/drawing/2014/main" id="{5AA06CDA-D815-4BDF-9D5D-44A5120681F6}"/>
              </a:ext>
            </a:extLst>
          </xdr:cNvPr>
          <xdr:cNvPicPr>
            <a:picLocks noChangeAspect="1"/>
          </xdr:cNvPicPr>
        </xdr:nvPicPr>
        <xdr:blipFill>
          <a:blip xmlns:r="http://schemas.openxmlformats.org/officeDocument/2006/relationships" r:embed="rId24"/>
          <a:stretch>
            <a:fillRect/>
          </a:stretch>
        </xdr:blipFill>
        <xdr:spPr>
          <a:xfrm>
            <a:off x="3661078" y="42786526"/>
            <a:ext cx="1353429" cy="298730"/>
          </a:xfrm>
          <a:prstGeom prst="rect">
            <a:avLst/>
          </a:prstGeom>
        </xdr:spPr>
      </xdr:pic>
    </xdr:grpSp>
    <xdr:clientData/>
  </xdr:twoCellAnchor>
  <xdr:twoCellAnchor>
    <xdr:from>
      <xdr:col>1</xdr:col>
      <xdr:colOff>123277</xdr:colOff>
      <xdr:row>162</xdr:row>
      <xdr:rowOff>47624</xdr:rowOff>
    </xdr:from>
    <xdr:to>
      <xdr:col>5</xdr:col>
      <xdr:colOff>247981</xdr:colOff>
      <xdr:row>171</xdr:row>
      <xdr:rowOff>98704</xdr:rowOff>
    </xdr:to>
    <xdr:grpSp>
      <xdr:nvGrpSpPr>
        <xdr:cNvPr id="59" name="Grupo 58">
          <a:extLst>
            <a:ext uri="{FF2B5EF4-FFF2-40B4-BE49-F238E27FC236}">
              <a16:creationId xmlns:a16="http://schemas.microsoft.com/office/drawing/2014/main" id="{3FE05120-F55F-4FA5-B03D-401157FB812B}"/>
            </a:ext>
          </a:extLst>
        </xdr:cNvPr>
        <xdr:cNvGrpSpPr/>
      </xdr:nvGrpSpPr>
      <xdr:grpSpPr>
        <a:xfrm>
          <a:off x="368206" y="41318088"/>
          <a:ext cx="2288239" cy="1765580"/>
          <a:chOff x="370927" y="41290874"/>
          <a:chExt cx="2286879" cy="1765580"/>
        </a:xfrm>
      </xdr:grpSpPr>
      <xdr:pic>
        <xdr:nvPicPr>
          <xdr:cNvPr id="60" name="Imagen 59">
            <a:extLst>
              <a:ext uri="{FF2B5EF4-FFF2-40B4-BE49-F238E27FC236}">
                <a16:creationId xmlns:a16="http://schemas.microsoft.com/office/drawing/2014/main" id="{125941E3-3C87-4BF6-A981-C2AA315C80CC}"/>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370927" y="41290874"/>
            <a:ext cx="2210348" cy="1685925"/>
          </a:xfrm>
          <a:prstGeom prst="rect">
            <a:avLst/>
          </a:prstGeom>
        </xdr:spPr>
      </xdr:pic>
      <xdr:pic>
        <xdr:nvPicPr>
          <xdr:cNvPr id="61" name="Imagen 60">
            <a:extLst>
              <a:ext uri="{FF2B5EF4-FFF2-40B4-BE49-F238E27FC236}">
                <a16:creationId xmlns:a16="http://schemas.microsoft.com/office/drawing/2014/main" id="{8D92BFD4-ED5B-4A0B-A74C-F9CCD89E109B}"/>
              </a:ext>
            </a:extLst>
          </xdr:cNvPr>
          <xdr:cNvPicPr>
            <a:picLocks noChangeAspect="1"/>
          </xdr:cNvPicPr>
        </xdr:nvPicPr>
        <xdr:blipFill>
          <a:blip xmlns:r="http://schemas.openxmlformats.org/officeDocument/2006/relationships" r:embed="rId24"/>
          <a:stretch>
            <a:fillRect/>
          </a:stretch>
        </xdr:blipFill>
        <xdr:spPr>
          <a:xfrm>
            <a:off x="1304377" y="42757724"/>
            <a:ext cx="1353429" cy="298730"/>
          </a:xfrm>
          <a:prstGeom prst="rect">
            <a:avLst/>
          </a:prstGeom>
        </xdr:spPr>
      </xdr:pic>
    </xdr:grpSp>
    <xdr:clientData/>
  </xdr:twoCellAnchor>
  <xdr:twoCellAnchor>
    <xdr:from>
      <xdr:col>8</xdr:col>
      <xdr:colOff>516201</xdr:colOff>
      <xdr:row>159</xdr:row>
      <xdr:rowOff>133350</xdr:rowOff>
    </xdr:from>
    <xdr:to>
      <xdr:col>11</xdr:col>
      <xdr:colOff>555180</xdr:colOff>
      <xdr:row>172</xdr:row>
      <xdr:rowOff>136805</xdr:rowOff>
    </xdr:to>
    <xdr:grpSp>
      <xdr:nvGrpSpPr>
        <xdr:cNvPr id="62" name="Grupo 61">
          <a:extLst>
            <a:ext uri="{FF2B5EF4-FFF2-40B4-BE49-F238E27FC236}">
              <a16:creationId xmlns:a16="http://schemas.microsoft.com/office/drawing/2014/main" id="{BCD9713A-8E05-4CB5-9CEA-F7C4D1C772AD}"/>
            </a:ext>
          </a:extLst>
        </xdr:cNvPr>
        <xdr:cNvGrpSpPr/>
      </xdr:nvGrpSpPr>
      <xdr:grpSpPr>
        <a:xfrm>
          <a:off x="6108737" y="40832314"/>
          <a:ext cx="3304693" cy="2479955"/>
          <a:chOff x="6107376" y="40805100"/>
          <a:chExt cx="3296529" cy="2479955"/>
        </a:xfrm>
      </xdr:grpSpPr>
      <xdr:pic>
        <xdr:nvPicPr>
          <xdr:cNvPr id="63" name="Imagen 62">
            <a:extLst>
              <a:ext uri="{FF2B5EF4-FFF2-40B4-BE49-F238E27FC236}">
                <a16:creationId xmlns:a16="http://schemas.microsoft.com/office/drawing/2014/main" id="{DDC999A2-6D18-4470-8EF0-0C63B95FE9B2}"/>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6107376" y="40805100"/>
            <a:ext cx="3231797" cy="2423849"/>
          </a:xfrm>
          <a:prstGeom prst="rect">
            <a:avLst/>
          </a:prstGeom>
        </xdr:spPr>
      </xdr:pic>
      <xdr:pic>
        <xdr:nvPicPr>
          <xdr:cNvPr id="64" name="Imagen 63">
            <a:extLst>
              <a:ext uri="{FF2B5EF4-FFF2-40B4-BE49-F238E27FC236}">
                <a16:creationId xmlns:a16="http://schemas.microsoft.com/office/drawing/2014/main" id="{92E6F616-F182-4798-87A0-3317F5302E9D}"/>
              </a:ext>
            </a:extLst>
          </xdr:cNvPr>
          <xdr:cNvPicPr>
            <a:picLocks noChangeAspect="1"/>
          </xdr:cNvPicPr>
        </xdr:nvPicPr>
        <xdr:blipFill>
          <a:blip xmlns:r="http://schemas.openxmlformats.org/officeDocument/2006/relationships" r:embed="rId24"/>
          <a:stretch>
            <a:fillRect/>
          </a:stretch>
        </xdr:blipFill>
        <xdr:spPr>
          <a:xfrm>
            <a:off x="8050476" y="42986325"/>
            <a:ext cx="1353429" cy="298730"/>
          </a:xfrm>
          <a:prstGeom prst="rect">
            <a:avLst/>
          </a:prstGeom>
        </xdr:spPr>
      </xdr:pic>
    </xdr:grpSp>
    <xdr:clientData/>
  </xdr:twoCellAnchor>
  <xdr:twoCellAnchor>
    <xdr:from>
      <xdr:col>2</xdr:col>
      <xdr:colOff>482827</xdr:colOff>
      <xdr:row>175</xdr:row>
      <xdr:rowOff>92737</xdr:rowOff>
    </xdr:from>
    <xdr:to>
      <xdr:col>6</xdr:col>
      <xdr:colOff>1274281</xdr:colOff>
      <xdr:row>188</xdr:row>
      <xdr:rowOff>172392</xdr:rowOff>
    </xdr:to>
    <xdr:grpSp>
      <xdr:nvGrpSpPr>
        <xdr:cNvPr id="65" name="Grupo 64">
          <a:extLst>
            <a:ext uri="{FF2B5EF4-FFF2-40B4-BE49-F238E27FC236}">
              <a16:creationId xmlns:a16="http://schemas.microsoft.com/office/drawing/2014/main" id="{16C06A89-7D38-47F8-8775-A2D15923FE49}"/>
            </a:ext>
          </a:extLst>
        </xdr:cNvPr>
        <xdr:cNvGrpSpPr/>
      </xdr:nvGrpSpPr>
      <xdr:grpSpPr>
        <a:xfrm>
          <a:off x="1040720" y="44941880"/>
          <a:ext cx="3431240" cy="2556155"/>
          <a:chOff x="1044802" y="44907862"/>
          <a:chExt cx="3429879" cy="2556155"/>
        </a:xfrm>
      </xdr:grpSpPr>
      <xdr:pic>
        <xdr:nvPicPr>
          <xdr:cNvPr id="66" name="Imagen 65">
            <a:extLst>
              <a:ext uri="{FF2B5EF4-FFF2-40B4-BE49-F238E27FC236}">
                <a16:creationId xmlns:a16="http://schemas.microsoft.com/office/drawing/2014/main" id="{679D9AA7-4E6F-4A03-B570-12A7EA8FAD11}"/>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044802" y="44907862"/>
            <a:ext cx="3355748" cy="2516812"/>
          </a:xfrm>
          <a:prstGeom prst="rect">
            <a:avLst/>
          </a:prstGeom>
        </xdr:spPr>
      </xdr:pic>
      <xdr:pic>
        <xdr:nvPicPr>
          <xdr:cNvPr id="67" name="Imagen 66">
            <a:extLst>
              <a:ext uri="{FF2B5EF4-FFF2-40B4-BE49-F238E27FC236}">
                <a16:creationId xmlns:a16="http://schemas.microsoft.com/office/drawing/2014/main" id="{9287D47E-BED4-4F46-812B-EA98DB64E075}"/>
              </a:ext>
            </a:extLst>
          </xdr:cNvPr>
          <xdr:cNvPicPr>
            <a:picLocks noChangeAspect="1"/>
          </xdr:cNvPicPr>
        </xdr:nvPicPr>
        <xdr:blipFill>
          <a:blip xmlns:r="http://schemas.openxmlformats.org/officeDocument/2006/relationships" r:embed="rId24"/>
          <a:stretch>
            <a:fillRect/>
          </a:stretch>
        </xdr:blipFill>
        <xdr:spPr>
          <a:xfrm>
            <a:off x="3121252" y="47165287"/>
            <a:ext cx="1353429" cy="298730"/>
          </a:xfrm>
          <a:prstGeom prst="rect">
            <a:avLst/>
          </a:prstGeom>
        </xdr:spPr>
      </xdr:pic>
    </xdr:grpSp>
    <xdr:clientData/>
  </xdr:twoCellAnchor>
  <xdr:twoCellAnchor>
    <xdr:from>
      <xdr:col>8</xdr:col>
      <xdr:colOff>590247</xdr:colOff>
      <xdr:row>175</xdr:row>
      <xdr:rowOff>116454</xdr:rowOff>
    </xdr:from>
    <xdr:to>
      <xdr:col>11</xdr:col>
      <xdr:colOff>628953</xdr:colOff>
      <xdr:row>188</xdr:row>
      <xdr:rowOff>112147</xdr:rowOff>
    </xdr:to>
    <xdr:grpSp>
      <xdr:nvGrpSpPr>
        <xdr:cNvPr id="68" name="Grupo 67">
          <a:extLst>
            <a:ext uri="{FF2B5EF4-FFF2-40B4-BE49-F238E27FC236}">
              <a16:creationId xmlns:a16="http://schemas.microsoft.com/office/drawing/2014/main" id="{E2E48DC7-65E1-48D7-BFFD-26164BC74D1D}"/>
            </a:ext>
          </a:extLst>
        </xdr:cNvPr>
        <xdr:cNvGrpSpPr/>
      </xdr:nvGrpSpPr>
      <xdr:grpSpPr>
        <a:xfrm>
          <a:off x="6182783" y="44965597"/>
          <a:ext cx="3304420" cy="2472193"/>
          <a:chOff x="6133797" y="44912529"/>
          <a:chExt cx="3296256" cy="2472193"/>
        </a:xfrm>
      </xdr:grpSpPr>
      <xdr:pic>
        <xdr:nvPicPr>
          <xdr:cNvPr id="69" name="Imagen 68">
            <a:extLst>
              <a:ext uri="{FF2B5EF4-FFF2-40B4-BE49-F238E27FC236}">
                <a16:creationId xmlns:a16="http://schemas.microsoft.com/office/drawing/2014/main" id="{5065FBB6-1AD9-4362-8593-D320FAB61141}"/>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6133797" y="44912529"/>
            <a:ext cx="3296256" cy="2472193"/>
          </a:xfrm>
          <a:prstGeom prst="rect">
            <a:avLst/>
          </a:prstGeom>
        </xdr:spPr>
      </xdr:pic>
      <xdr:sp macro="" textlink="">
        <xdr:nvSpPr>
          <xdr:cNvPr id="70" name="CuadroTexto 69">
            <a:extLst>
              <a:ext uri="{FF2B5EF4-FFF2-40B4-BE49-F238E27FC236}">
                <a16:creationId xmlns:a16="http://schemas.microsoft.com/office/drawing/2014/main" id="{E5F01D8D-9447-4F9C-880B-FD48C520520D}"/>
              </a:ext>
            </a:extLst>
          </xdr:cNvPr>
          <xdr:cNvSpPr txBox="1"/>
        </xdr:nvSpPr>
        <xdr:spPr>
          <a:xfrm>
            <a:off x="8039100" y="47101125"/>
            <a:ext cx="1371600"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21 de</a:t>
            </a:r>
            <a:r>
              <a:rPr lang="es-CO" sz="1100" baseline="0">
                <a:solidFill>
                  <a:schemeClr val="bg1"/>
                </a:solidFill>
              </a:rPr>
              <a:t> enero de 2021</a:t>
            </a:r>
            <a:endParaRPr lang="es-CO" sz="1100">
              <a:solidFill>
                <a:schemeClr val="bg1"/>
              </a:solidFill>
            </a:endParaRPr>
          </a:p>
        </xdr:txBody>
      </xdr:sp>
    </xdr:grpSp>
    <xdr:clientData/>
  </xdr:twoCellAnchor>
  <xdr:twoCellAnchor>
    <xdr:from>
      <xdr:col>2</xdr:col>
      <xdr:colOff>542622</xdr:colOff>
      <xdr:row>191</xdr:row>
      <xdr:rowOff>78354</xdr:rowOff>
    </xdr:from>
    <xdr:to>
      <xdr:col>6</xdr:col>
      <xdr:colOff>1257876</xdr:colOff>
      <xdr:row>204</xdr:row>
      <xdr:rowOff>91334</xdr:rowOff>
    </xdr:to>
    <xdr:grpSp>
      <xdr:nvGrpSpPr>
        <xdr:cNvPr id="71" name="Grupo 70">
          <a:extLst>
            <a:ext uri="{FF2B5EF4-FFF2-40B4-BE49-F238E27FC236}">
              <a16:creationId xmlns:a16="http://schemas.microsoft.com/office/drawing/2014/main" id="{69DBEAC0-74B3-4090-8121-4A976CC133AF}"/>
            </a:ext>
          </a:extLst>
        </xdr:cNvPr>
        <xdr:cNvGrpSpPr/>
      </xdr:nvGrpSpPr>
      <xdr:grpSpPr>
        <a:xfrm>
          <a:off x="1100515" y="48383711"/>
          <a:ext cx="3355040" cy="2489480"/>
          <a:chOff x="1104597" y="48341529"/>
          <a:chExt cx="3353679" cy="2489480"/>
        </a:xfrm>
      </xdr:grpSpPr>
      <xdr:pic>
        <xdr:nvPicPr>
          <xdr:cNvPr id="72" name="Imagen 71">
            <a:extLst>
              <a:ext uri="{FF2B5EF4-FFF2-40B4-BE49-F238E27FC236}">
                <a16:creationId xmlns:a16="http://schemas.microsoft.com/office/drawing/2014/main" id="{9DB02459-D300-46DE-964A-A6547540F75F}"/>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1104597" y="48341529"/>
            <a:ext cx="3296256" cy="2472193"/>
          </a:xfrm>
          <a:prstGeom prst="rect">
            <a:avLst/>
          </a:prstGeom>
        </xdr:spPr>
      </xdr:pic>
      <xdr:pic>
        <xdr:nvPicPr>
          <xdr:cNvPr id="73" name="Imagen 72">
            <a:extLst>
              <a:ext uri="{FF2B5EF4-FFF2-40B4-BE49-F238E27FC236}">
                <a16:creationId xmlns:a16="http://schemas.microsoft.com/office/drawing/2014/main" id="{711575C6-220F-4C4D-A3A6-B6E7DC2FA033}"/>
              </a:ext>
            </a:extLst>
          </xdr:cNvPr>
          <xdr:cNvPicPr>
            <a:picLocks noChangeAspect="1"/>
          </xdr:cNvPicPr>
        </xdr:nvPicPr>
        <xdr:blipFill>
          <a:blip xmlns:r="http://schemas.openxmlformats.org/officeDocument/2006/relationships" r:embed="rId38"/>
          <a:stretch>
            <a:fillRect/>
          </a:stretch>
        </xdr:blipFill>
        <xdr:spPr>
          <a:xfrm>
            <a:off x="3104847" y="50532279"/>
            <a:ext cx="1353429" cy="298730"/>
          </a:xfrm>
          <a:prstGeom prst="rect">
            <a:avLst/>
          </a:prstGeom>
        </xdr:spPr>
      </xdr:pic>
    </xdr:grpSp>
    <xdr:clientData/>
  </xdr:twoCellAnchor>
  <xdr:twoCellAnchor>
    <xdr:from>
      <xdr:col>8</xdr:col>
      <xdr:colOff>575922</xdr:colOff>
      <xdr:row>191</xdr:row>
      <xdr:rowOff>111654</xdr:rowOff>
    </xdr:from>
    <xdr:to>
      <xdr:col>11</xdr:col>
      <xdr:colOff>672051</xdr:colOff>
      <xdr:row>204</xdr:row>
      <xdr:rowOff>162734</xdr:rowOff>
    </xdr:to>
    <xdr:grpSp>
      <xdr:nvGrpSpPr>
        <xdr:cNvPr id="74" name="Grupo 73">
          <a:extLst>
            <a:ext uri="{FF2B5EF4-FFF2-40B4-BE49-F238E27FC236}">
              <a16:creationId xmlns:a16="http://schemas.microsoft.com/office/drawing/2014/main" id="{D51EA6FB-6976-498F-85BD-7DF44E67A385}"/>
            </a:ext>
          </a:extLst>
        </xdr:cNvPr>
        <xdr:cNvGrpSpPr/>
      </xdr:nvGrpSpPr>
      <xdr:grpSpPr>
        <a:xfrm>
          <a:off x="6168458" y="48417011"/>
          <a:ext cx="3361843" cy="2527580"/>
          <a:chOff x="6167097" y="48374829"/>
          <a:chExt cx="3353679" cy="2527580"/>
        </a:xfrm>
      </xdr:grpSpPr>
      <xdr:pic>
        <xdr:nvPicPr>
          <xdr:cNvPr id="75" name="Imagen 74">
            <a:extLst>
              <a:ext uri="{FF2B5EF4-FFF2-40B4-BE49-F238E27FC236}">
                <a16:creationId xmlns:a16="http://schemas.microsoft.com/office/drawing/2014/main" id="{80D0749B-391A-4D40-A6F5-00BA9BCAC876}"/>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6167097" y="48374829"/>
            <a:ext cx="3296256" cy="2472193"/>
          </a:xfrm>
          <a:prstGeom prst="rect">
            <a:avLst/>
          </a:prstGeom>
        </xdr:spPr>
      </xdr:pic>
      <xdr:pic>
        <xdr:nvPicPr>
          <xdr:cNvPr id="76" name="Imagen 75">
            <a:extLst>
              <a:ext uri="{FF2B5EF4-FFF2-40B4-BE49-F238E27FC236}">
                <a16:creationId xmlns:a16="http://schemas.microsoft.com/office/drawing/2014/main" id="{069A6A4A-A599-4848-B4F1-B8AE93C8476A}"/>
              </a:ext>
            </a:extLst>
          </xdr:cNvPr>
          <xdr:cNvPicPr>
            <a:picLocks noChangeAspect="1"/>
          </xdr:cNvPicPr>
        </xdr:nvPicPr>
        <xdr:blipFill>
          <a:blip xmlns:r="http://schemas.openxmlformats.org/officeDocument/2006/relationships" r:embed="rId38"/>
          <a:stretch>
            <a:fillRect/>
          </a:stretch>
        </xdr:blipFill>
        <xdr:spPr>
          <a:xfrm>
            <a:off x="8167347" y="50603679"/>
            <a:ext cx="1353429" cy="298730"/>
          </a:xfrm>
          <a:prstGeom prst="rect">
            <a:avLst/>
          </a:prstGeom>
        </xdr:spPr>
      </xdr:pic>
    </xdr:grpSp>
    <xdr:clientData/>
  </xdr:twoCellAnchor>
  <xdr:twoCellAnchor>
    <xdr:from>
      <xdr:col>2</xdr:col>
      <xdr:colOff>437772</xdr:colOff>
      <xdr:row>207</xdr:row>
      <xdr:rowOff>164004</xdr:rowOff>
    </xdr:from>
    <xdr:to>
      <xdr:col>6</xdr:col>
      <xdr:colOff>1124451</xdr:colOff>
      <xdr:row>220</xdr:row>
      <xdr:rowOff>176984</xdr:rowOff>
    </xdr:to>
    <xdr:grpSp>
      <xdr:nvGrpSpPr>
        <xdr:cNvPr id="77" name="Grupo 76">
          <a:extLst>
            <a:ext uri="{FF2B5EF4-FFF2-40B4-BE49-F238E27FC236}">
              <a16:creationId xmlns:a16="http://schemas.microsoft.com/office/drawing/2014/main" id="{7A78CBB2-33C0-448C-A8B7-A774C7B4FCFC}"/>
            </a:ext>
          </a:extLst>
        </xdr:cNvPr>
        <xdr:cNvGrpSpPr/>
      </xdr:nvGrpSpPr>
      <xdr:grpSpPr>
        <a:xfrm>
          <a:off x="995665" y="51884754"/>
          <a:ext cx="3326465" cy="2489480"/>
          <a:chOff x="999747" y="51837129"/>
          <a:chExt cx="3325104" cy="2489480"/>
        </a:xfrm>
      </xdr:grpSpPr>
      <xdr:pic>
        <xdr:nvPicPr>
          <xdr:cNvPr id="78" name="Imagen 77">
            <a:extLst>
              <a:ext uri="{FF2B5EF4-FFF2-40B4-BE49-F238E27FC236}">
                <a16:creationId xmlns:a16="http://schemas.microsoft.com/office/drawing/2014/main" id="{038C6624-202F-44FA-86C3-538434D25218}"/>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999747" y="51837129"/>
            <a:ext cx="3296256" cy="2472193"/>
          </a:xfrm>
          <a:prstGeom prst="rect">
            <a:avLst/>
          </a:prstGeom>
        </xdr:spPr>
      </xdr:pic>
      <xdr:pic>
        <xdr:nvPicPr>
          <xdr:cNvPr id="79" name="Imagen 78">
            <a:extLst>
              <a:ext uri="{FF2B5EF4-FFF2-40B4-BE49-F238E27FC236}">
                <a16:creationId xmlns:a16="http://schemas.microsoft.com/office/drawing/2014/main" id="{EAE1E3AE-57A2-452E-931B-BD69698B7B38}"/>
              </a:ext>
            </a:extLst>
          </xdr:cNvPr>
          <xdr:cNvPicPr>
            <a:picLocks noChangeAspect="1"/>
          </xdr:cNvPicPr>
        </xdr:nvPicPr>
        <xdr:blipFill>
          <a:blip xmlns:r="http://schemas.openxmlformats.org/officeDocument/2006/relationships" r:embed="rId38"/>
          <a:stretch>
            <a:fillRect/>
          </a:stretch>
        </xdr:blipFill>
        <xdr:spPr>
          <a:xfrm>
            <a:off x="2971422" y="54027879"/>
            <a:ext cx="1353429" cy="298730"/>
          </a:xfrm>
          <a:prstGeom prst="rect">
            <a:avLst/>
          </a:prstGeom>
        </xdr:spPr>
      </xdr:pic>
    </xdr:grpSp>
    <xdr:clientData/>
  </xdr:twoCellAnchor>
  <xdr:twoCellAnchor>
    <xdr:from>
      <xdr:col>8</xdr:col>
      <xdr:colOff>409272</xdr:colOff>
      <xdr:row>207</xdr:row>
      <xdr:rowOff>78354</xdr:rowOff>
    </xdr:from>
    <xdr:to>
      <xdr:col>11</xdr:col>
      <xdr:colOff>457776</xdr:colOff>
      <xdr:row>220</xdr:row>
      <xdr:rowOff>110384</xdr:rowOff>
    </xdr:to>
    <xdr:grpSp>
      <xdr:nvGrpSpPr>
        <xdr:cNvPr id="80" name="Grupo 79">
          <a:extLst>
            <a:ext uri="{FF2B5EF4-FFF2-40B4-BE49-F238E27FC236}">
              <a16:creationId xmlns:a16="http://schemas.microsoft.com/office/drawing/2014/main" id="{ABD8D1BF-994F-4A83-8B67-15F6A3FA0A5C}"/>
            </a:ext>
          </a:extLst>
        </xdr:cNvPr>
        <xdr:cNvGrpSpPr/>
      </xdr:nvGrpSpPr>
      <xdr:grpSpPr>
        <a:xfrm>
          <a:off x="6001808" y="51799104"/>
          <a:ext cx="3314218" cy="2508530"/>
          <a:chOff x="6000447" y="51751479"/>
          <a:chExt cx="3306054" cy="2508530"/>
        </a:xfrm>
      </xdr:grpSpPr>
      <xdr:pic>
        <xdr:nvPicPr>
          <xdr:cNvPr id="81" name="Imagen 80">
            <a:extLst>
              <a:ext uri="{FF2B5EF4-FFF2-40B4-BE49-F238E27FC236}">
                <a16:creationId xmlns:a16="http://schemas.microsoft.com/office/drawing/2014/main" id="{08AD9190-BBEF-4718-BCA2-436D73169B77}"/>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6000447" y="51751479"/>
            <a:ext cx="3296256" cy="2472193"/>
          </a:xfrm>
          <a:prstGeom prst="rect">
            <a:avLst/>
          </a:prstGeom>
        </xdr:spPr>
      </xdr:pic>
      <xdr:pic>
        <xdr:nvPicPr>
          <xdr:cNvPr id="82" name="Imagen 81">
            <a:extLst>
              <a:ext uri="{FF2B5EF4-FFF2-40B4-BE49-F238E27FC236}">
                <a16:creationId xmlns:a16="http://schemas.microsoft.com/office/drawing/2014/main" id="{8AC701C6-DAE3-4B79-836C-74303D41506A}"/>
              </a:ext>
            </a:extLst>
          </xdr:cNvPr>
          <xdr:cNvPicPr>
            <a:picLocks noChangeAspect="1"/>
          </xdr:cNvPicPr>
        </xdr:nvPicPr>
        <xdr:blipFill>
          <a:blip xmlns:r="http://schemas.openxmlformats.org/officeDocument/2006/relationships" r:embed="rId38"/>
          <a:stretch>
            <a:fillRect/>
          </a:stretch>
        </xdr:blipFill>
        <xdr:spPr>
          <a:xfrm>
            <a:off x="7953072" y="53961279"/>
            <a:ext cx="1353429" cy="298730"/>
          </a:xfrm>
          <a:prstGeom prst="rect">
            <a:avLst/>
          </a:prstGeom>
        </xdr:spPr>
      </xdr:pic>
    </xdr:grpSp>
    <xdr:clientData/>
  </xdr:twoCellAnchor>
  <xdr:twoCellAnchor>
    <xdr:from>
      <xdr:col>3</xdr:col>
      <xdr:colOff>9222</xdr:colOff>
      <xdr:row>223</xdr:row>
      <xdr:rowOff>78354</xdr:rowOff>
    </xdr:from>
    <xdr:to>
      <xdr:col>6</xdr:col>
      <xdr:colOff>1219776</xdr:colOff>
      <xdr:row>236</xdr:row>
      <xdr:rowOff>74047</xdr:rowOff>
    </xdr:to>
    <xdr:grpSp>
      <xdr:nvGrpSpPr>
        <xdr:cNvPr id="83" name="Grupo 82">
          <a:extLst>
            <a:ext uri="{FF2B5EF4-FFF2-40B4-BE49-F238E27FC236}">
              <a16:creationId xmlns:a16="http://schemas.microsoft.com/office/drawing/2014/main" id="{EA953F88-1FEF-43A0-90BC-E85832992102}"/>
            </a:ext>
          </a:extLst>
        </xdr:cNvPr>
        <xdr:cNvGrpSpPr/>
      </xdr:nvGrpSpPr>
      <xdr:grpSpPr>
        <a:xfrm>
          <a:off x="1125008" y="56098961"/>
          <a:ext cx="3292447" cy="2472193"/>
          <a:chOff x="1123647" y="56047254"/>
          <a:chExt cx="3296529" cy="2472193"/>
        </a:xfrm>
      </xdr:grpSpPr>
      <xdr:pic>
        <xdr:nvPicPr>
          <xdr:cNvPr id="84" name="Imagen 83">
            <a:extLst>
              <a:ext uri="{FF2B5EF4-FFF2-40B4-BE49-F238E27FC236}">
                <a16:creationId xmlns:a16="http://schemas.microsoft.com/office/drawing/2014/main" id="{F7701F20-C89C-4A13-850B-9D7503DE3145}"/>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123647" y="56047254"/>
            <a:ext cx="3296256" cy="2472193"/>
          </a:xfrm>
          <a:prstGeom prst="rect">
            <a:avLst/>
          </a:prstGeom>
        </xdr:spPr>
      </xdr:pic>
      <xdr:pic>
        <xdr:nvPicPr>
          <xdr:cNvPr id="85" name="Imagen 84">
            <a:extLst>
              <a:ext uri="{FF2B5EF4-FFF2-40B4-BE49-F238E27FC236}">
                <a16:creationId xmlns:a16="http://schemas.microsoft.com/office/drawing/2014/main" id="{5F482F68-2017-4EAC-9C56-194AFFDBDB3A}"/>
              </a:ext>
            </a:extLst>
          </xdr:cNvPr>
          <xdr:cNvPicPr>
            <a:picLocks noChangeAspect="1"/>
          </xdr:cNvPicPr>
        </xdr:nvPicPr>
        <xdr:blipFill>
          <a:blip xmlns:r="http://schemas.openxmlformats.org/officeDocument/2006/relationships" r:embed="rId38"/>
          <a:stretch>
            <a:fillRect/>
          </a:stretch>
        </xdr:blipFill>
        <xdr:spPr>
          <a:xfrm>
            <a:off x="3066747" y="58218954"/>
            <a:ext cx="1353429" cy="298730"/>
          </a:xfrm>
          <a:prstGeom prst="rect">
            <a:avLst/>
          </a:prstGeom>
        </xdr:spPr>
      </xdr:pic>
    </xdr:grpSp>
    <xdr:clientData/>
  </xdr:twoCellAnchor>
  <xdr:twoCellAnchor editAs="oneCell">
    <xdr:from>
      <xdr:col>8</xdr:col>
      <xdr:colOff>485472</xdr:colOff>
      <xdr:row>223</xdr:row>
      <xdr:rowOff>87879</xdr:rowOff>
    </xdr:from>
    <xdr:to>
      <xdr:col>11</xdr:col>
      <xdr:colOff>524178</xdr:colOff>
      <xdr:row>236</xdr:row>
      <xdr:rowOff>83572</xdr:rowOff>
    </xdr:to>
    <xdr:pic>
      <xdr:nvPicPr>
        <xdr:cNvPr id="86" name="Imagen 85">
          <a:extLst>
            <a:ext uri="{FF2B5EF4-FFF2-40B4-BE49-F238E27FC236}">
              <a16:creationId xmlns:a16="http://schemas.microsoft.com/office/drawing/2014/main" id="{553A3A11-2E8F-4F18-A514-CC9FC803330A}"/>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6238572" y="54464199"/>
          <a:ext cx="3391506" cy="2373133"/>
        </a:xfrm>
        <a:prstGeom prst="rect">
          <a:avLst/>
        </a:prstGeom>
      </xdr:spPr>
    </xdr:pic>
    <xdr:clientData/>
  </xdr:twoCellAnchor>
  <xdr:twoCellAnchor>
    <xdr:from>
      <xdr:col>10</xdr:col>
      <xdr:colOff>85422</xdr:colOff>
      <xdr:row>235</xdr:row>
      <xdr:rowOff>11679</xdr:rowOff>
    </xdr:from>
    <xdr:to>
      <xdr:col>11</xdr:col>
      <xdr:colOff>543501</xdr:colOff>
      <xdr:row>236</xdr:row>
      <xdr:rowOff>119909</xdr:rowOff>
    </xdr:to>
    <xdr:pic>
      <xdr:nvPicPr>
        <xdr:cNvPr id="87" name="Imagen 86">
          <a:extLst>
            <a:ext uri="{FF2B5EF4-FFF2-40B4-BE49-F238E27FC236}">
              <a16:creationId xmlns:a16="http://schemas.microsoft.com/office/drawing/2014/main" id="{3C14ED05-677F-428A-A22D-980DCAA9425D}"/>
            </a:ext>
          </a:extLst>
        </xdr:cNvPr>
        <xdr:cNvPicPr>
          <a:picLocks noChangeAspect="1"/>
        </xdr:cNvPicPr>
      </xdr:nvPicPr>
      <xdr:blipFill>
        <a:blip xmlns:r="http://schemas.openxmlformats.org/officeDocument/2006/relationships" r:embed="rId38"/>
        <a:stretch>
          <a:fillRect/>
        </a:stretch>
      </xdr:blipFill>
      <xdr:spPr>
        <a:xfrm>
          <a:off x="8269302" y="56582559"/>
          <a:ext cx="1380099" cy="29111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C:\Users\LaMirla\Downloads\PISVR01\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C:\datos\VIAS4G\SEGUIMIENTOOBLIGACIONES\Seguimiento%20Obligaciones%20Financieras%20Mar%201.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8.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ASFALTO%20OBRESCA\C-P%20ASFALTO%20OBRESCA%20%2001-02-2018%20TR-4.xlsx"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59B77EE1\TERRAPLEN%20GRANULOMETRIA%20-%20LIMITES%20INVE%20123-125-126.xlsx"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Informe%20Semanal%20Gerencial%20No.%20275%20(22%20Ene-%2028%20Ene%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183-LAB-01-0260"/>
      <sheetName val="Recipiente"/>
      <sheetName val="Guia rec."/>
      <sheetName val="MEZCLAS"/>
      <sheetName val="Módulo1"/>
      <sheetName val="Módulo11"/>
      <sheetName val="LIMITE"/>
      <sheetName val="Hoja1"/>
      <sheetName val="Guia_rec_"/>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dios"/>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row r="15">
          <cell r="S15">
            <v>104.97</v>
          </cell>
        </row>
        <row r="16">
          <cell r="S16">
            <v>104.97</v>
          </cell>
        </row>
        <row r="17">
          <cell r="S17">
            <v>104.96</v>
          </cell>
        </row>
        <row r="18">
          <cell r="S18">
            <v>105.29</v>
          </cell>
        </row>
        <row r="19">
          <cell r="S19">
            <v>105.23</v>
          </cell>
        </row>
        <row r="20">
          <cell r="S20">
            <v>105.08</v>
          </cell>
        </row>
        <row r="21">
          <cell r="S21">
            <v>105.48</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90"/>
  <sheetViews>
    <sheetView showGridLines="0" tabSelected="1" topLeftCell="A37" zoomScale="55" zoomScaleNormal="55" zoomScaleSheetLayoutView="70" zoomScalePageLayoutView="95" workbookViewId="0">
      <selection activeCell="I49" sqref="I49:R49"/>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584"/>
      <c r="C2" s="584"/>
      <c r="D2" s="584"/>
      <c r="E2" s="584"/>
      <c r="F2" s="455" t="s">
        <v>351</v>
      </c>
      <c r="G2" s="455"/>
      <c r="H2" s="455"/>
      <c r="I2" s="455"/>
      <c r="J2" s="455"/>
      <c r="K2" s="455"/>
      <c r="L2" s="455"/>
      <c r="M2" s="455"/>
      <c r="N2" s="455"/>
      <c r="O2" s="455"/>
      <c r="P2" s="455"/>
      <c r="Q2" s="455" t="s">
        <v>0</v>
      </c>
      <c r="R2" s="455"/>
      <c r="S2" s="584"/>
      <c r="T2" s="584"/>
    </row>
    <row r="3" spans="2:20" ht="30" customHeight="1" x14ac:dyDescent="0.2">
      <c r="B3" s="584"/>
      <c r="C3" s="584"/>
      <c r="D3" s="584"/>
      <c r="E3" s="584"/>
      <c r="F3" s="455" t="s">
        <v>352</v>
      </c>
      <c r="G3" s="455"/>
      <c r="H3" s="584" t="s">
        <v>1</v>
      </c>
      <c r="I3" s="584"/>
      <c r="J3" s="584"/>
      <c r="K3" s="584"/>
      <c r="L3" s="584"/>
      <c r="M3" s="584"/>
      <c r="N3" s="584"/>
      <c r="O3" s="584"/>
      <c r="P3" s="584"/>
      <c r="Q3" s="455" t="s">
        <v>2</v>
      </c>
      <c r="R3" s="455"/>
      <c r="S3" s="720"/>
      <c r="T3" s="720"/>
    </row>
    <row r="4" spans="2:20" ht="30" customHeight="1" x14ac:dyDescent="0.2">
      <c r="B4" s="584"/>
      <c r="C4" s="584"/>
      <c r="D4" s="584"/>
      <c r="E4" s="584"/>
      <c r="F4" s="455" t="s">
        <v>353</v>
      </c>
      <c r="G4" s="455"/>
      <c r="H4" s="584" t="s">
        <v>3</v>
      </c>
      <c r="I4" s="584"/>
      <c r="J4" s="584"/>
      <c r="K4" s="584"/>
      <c r="L4" s="584"/>
      <c r="M4" s="584"/>
      <c r="N4" s="584"/>
      <c r="O4" s="584"/>
      <c r="P4" s="584"/>
      <c r="Q4" s="455" t="s">
        <v>4</v>
      </c>
      <c r="R4" s="455"/>
      <c r="S4" s="716" t="s">
        <v>1136</v>
      </c>
      <c r="T4" s="716"/>
    </row>
    <row r="5" spans="2:20" ht="14.25" x14ac:dyDescent="0.2">
      <c r="B5" s="717"/>
      <c r="C5" s="717"/>
      <c r="D5" s="717"/>
      <c r="E5" s="717"/>
      <c r="F5" s="717"/>
      <c r="G5" s="717"/>
      <c r="H5" s="717"/>
      <c r="I5" s="717"/>
      <c r="J5" s="717"/>
      <c r="K5" s="717"/>
      <c r="L5" s="717"/>
      <c r="M5" s="717"/>
      <c r="N5" s="717"/>
      <c r="O5" s="717"/>
      <c r="P5" s="717"/>
      <c r="Q5" s="717"/>
      <c r="R5" s="717"/>
      <c r="S5" s="717"/>
      <c r="T5" s="717"/>
    </row>
    <row r="6" spans="2:20" ht="22.5" customHeight="1" x14ac:dyDescent="0.2">
      <c r="B6" s="718" t="s">
        <v>5</v>
      </c>
      <c r="C6" s="718"/>
      <c r="D6" s="718"/>
      <c r="E6" s="718"/>
      <c r="F6" s="718"/>
      <c r="G6" s="718"/>
      <c r="H6" s="718"/>
      <c r="I6" s="718"/>
      <c r="J6" s="718"/>
      <c r="K6" s="718"/>
      <c r="L6" s="718"/>
      <c r="M6" s="718"/>
      <c r="N6" s="718"/>
      <c r="O6" s="718"/>
      <c r="P6" s="718"/>
      <c r="Q6" s="718"/>
      <c r="R6" s="718"/>
      <c r="S6" s="718"/>
      <c r="T6" s="718"/>
    </row>
    <row r="7" spans="2:20" ht="14.25" x14ac:dyDescent="0.2">
      <c r="B7" s="420"/>
      <c r="C7" s="420"/>
      <c r="D7" s="420"/>
      <c r="E7" s="420"/>
      <c r="F7" s="420"/>
      <c r="G7" s="420"/>
      <c r="H7" s="420"/>
      <c r="I7" s="420"/>
      <c r="J7" s="420"/>
      <c r="K7" s="420"/>
      <c r="L7" s="420"/>
      <c r="M7" s="420"/>
      <c r="N7" s="420"/>
      <c r="O7" s="420"/>
      <c r="P7" s="420"/>
      <c r="Q7" s="420"/>
      <c r="R7" s="420"/>
      <c r="S7" s="420"/>
      <c r="T7" s="420"/>
    </row>
    <row r="8" spans="2:20" ht="22.5" customHeight="1" x14ac:dyDescent="0.2">
      <c r="B8" s="719" t="s">
        <v>6</v>
      </c>
      <c r="C8" s="719"/>
      <c r="D8" s="719"/>
      <c r="E8" s="719"/>
      <c r="F8" s="719"/>
      <c r="G8" s="719"/>
      <c r="H8" s="719"/>
      <c r="I8" s="719"/>
      <c r="J8" s="719"/>
      <c r="K8" s="719"/>
      <c r="L8" s="719"/>
      <c r="M8" s="719"/>
      <c r="N8" s="719"/>
      <c r="O8" s="719"/>
      <c r="P8" s="719"/>
      <c r="Q8" s="719"/>
      <c r="R8" s="719"/>
      <c r="S8" s="719"/>
      <c r="T8" s="719"/>
    </row>
    <row r="9" spans="2:20" ht="22.5" customHeight="1" x14ac:dyDescent="0.2">
      <c r="B9" s="501" t="s">
        <v>7</v>
      </c>
      <c r="C9" s="503"/>
      <c r="D9" s="503"/>
      <c r="E9" s="503"/>
      <c r="F9" s="503"/>
      <c r="G9" s="503"/>
      <c r="H9" s="503"/>
      <c r="I9" s="503"/>
      <c r="J9" s="503"/>
      <c r="K9" s="503"/>
      <c r="L9" s="503"/>
      <c r="M9" s="503"/>
      <c r="N9" s="503"/>
      <c r="O9" s="503"/>
      <c r="P9" s="503"/>
      <c r="Q9" s="503"/>
      <c r="R9" s="503"/>
      <c r="S9" s="503"/>
      <c r="T9" s="502"/>
    </row>
    <row r="10" spans="2:20" ht="22.5" customHeight="1" x14ac:dyDescent="0.2">
      <c r="B10" s="497" t="s">
        <v>8</v>
      </c>
      <c r="C10" s="497"/>
      <c r="D10" s="497"/>
      <c r="E10" s="497"/>
      <c r="F10" s="411" t="s">
        <v>9</v>
      </c>
      <c r="G10" s="418"/>
      <c r="H10" s="418"/>
      <c r="I10" s="412"/>
      <c r="J10" s="666" t="s">
        <v>10</v>
      </c>
      <c r="K10" s="667"/>
      <c r="L10" s="667"/>
      <c r="M10" s="667"/>
      <c r="N10" s="668"/>
      <c r="O10" s="411" t="s">
        <v>11</v>
      </c>
      <c r="P10" s="418"/>
      <c r="Q10" s="412"/>
      <c r="R10" s="495" t="s">
        <v>12</v>
      </c>
      <c r="S10" s="495"/>
      <c r="T10" s="495"/>
    </row>
    <row r="11" spans="2:20" ht="22.5" customHeight="1" x14ac:dyDescent="0.2">
      <c r="B11" s="497"/>
      <c r="C11" s="497"/>
      <c r="D11" s="497"/>
      <c r="E11" s="497"/>
      <c r="F11" s="663"/>
      <c r="G11" s="664"/>
      <c r="H11" s="664"/>
      <c r="I11" s="665"/>
      <c r="J11" s="669"/>
      <c r="K11" s="670"/>
      <c r="L11" s="670"/>
      <c r="M11" s="670"/>
      <c r="N11" s="671"/>
      <c r="O11" s="663"/>
      <c r="P11" s="664"/>
      <c r="Q11" s="665"/>
      <c r="R11" s="495"/>
      <c r="S11" s="495"/>
      <c r="T11" s="495"/>
    </row>
    <row r="12" spans="2:20" ht="168" customHeight="1" x14ac:dyDescent="0.2">
      <c r="B12" s="672" t="s">
        <v>13</v>
      </c>
      <c r="C12" s="673"/>
      <c r="D12" s="673"/>
      <c r="E12" s="674"/>
      <c r="F12" s="690" t="s">
        <v>434</v>
      </c>
      <c r="G12" s="691"/>
      <c r="H12" s="691"/>
      <c r="I12" s="692"/>
      <c r="J12" s="684" t="s">
        <v>435</v>
      </c>
      <c r="K12" s="685"/>
      <c r="L12" s="685"/>
      <c r="M12" s="685"/>
      <c r="N12" s="686"/>
      <c r="O12" s="690" t="s">
        <v>437</v>
      </c>
      <c r="P12" s="691"/>
      <c r="Q12" s="692"/>
      <c r="R12" s="678" t="s">
        <v>483</v>
      </c>
      <c r="S12" s="679"/>
      <c r="T12" s="680"/>
    </row>
    <row r="13" spans="2:20" ht="168" customHeight="1" x14ac:dyDescent="0.2">
      <c r="B13" s="675"/>
      <c r="C13" s="676"/>
      <c r="D13" s="676"/>
      <c r="E13" s="677"/>
      <c r="F13" s="696"/>
      <c r="G13" s="697"/>
      <c r="H13" s="697"/>
      <c r="I13" s="698"/>
      <c r="J13" s="684" t="s">
        <v>436</v>
      </c>
      <c r="K13" s="685"/>
      <c r="L13" s="685"/>
      <c r="M13" s="685"/>
      <c r="N13" s="686"/>
      <c r="O13" s="696"/>
      <c r="P13" s="697"/>
      <c r="Q13" s="698"/>
      <c r="R13" s="703"/>
      <c r="S13" s="704"/>
      <c r="T13" s="705"/>
    </row>
    <row r="14" spans="2:20" ht="409.6" customHeight="1" x14ac:dyDescent="0.2">
      <c r="B14" s="672" t="s">
        <v>14</v>
      </c>
      <c r="C14" s="673"/>
      <c r="D14" s="673"/>
      <c r="E14" s="674"/>
      <c r="F14" s="690" t="s">
        <v>354</v>
      </c>
      <c r="G14" s="691"/>
      <c r="H14" s="691"/>
      <c r="I14" s="692"/>
      <c r="J14" s="690" t="s">
        <v>433</v>
      </c>
      <c r="K14" s="691"/>
      <c r="L14" s="691"/>
      <c r="M14" s="691"/>
      <c r="N14" s="692"/>
      <c r="O14" s="690" t="s">
        <v>438</v>
      </c>
      <c r="P14" s="691"/>
      <c r="Q14" s="692"/>
      <c r="R14" s="678" t="s">
        <v>484</v>
      </c>
      <c r="S14" s="679"/>
      <c r="T14" s="680"/>
    </row>
    <row r="15" spans="2:20" ht="241.9" customHeight="1" x14ac:dyDescent="0.2">
      <c r="B15" s="699"/>
      <c r="C15" s="700"/>
      <c r="D15" s="700"/>
      <c r="E15" s="701"/>
      <c r="F15" s="693"/>
      <c r="G15" s="694"/>
      <c r="H15" s="694"/>
      <c r="I15" s="695"/>
      <c r="J15" s="693"/>
      <c r="K15" s="694"/>
      <c r="L15" s="694"/>
      <c r="M15" s="694"/>
      <c r="N15" s="695"/>
      <c r="O15" s="693"/>
      <c r="P15" s="694"/>
      <c r="Q15" s="695"/>
      <c r="R15" s="681"/>
      <c r="S15" s="682"/>
      <c r="T15" s="683"/>
    </row>
    <row r="16" spans="2:20" ht="409.6" customHeight="1" x14ac:dyDescent="0.2">
      <c r="B16" s="672" t="s">
        <v>15</v>
      </c>
      <c r="C16" s="673"/>
      <c r="D16" s="673"/>
      <c r="E16" s="674"/>
      <c r="F16" s="690" t="s">
        <v>452</v>
      </c>
      <c r="G16" s="691"/>
      <c r="H16" s="691"/>
      <c r="I16" s="692"/>
      <c r="J16" s="690" t="s">
        <v>117</v>
      </c>
      <c r="K16" s="691"/>
      <c r="L16" s="691"/>
      <c r="M16" s="691"/>
      <c r="N16" s="692"/>
      <c r="O16" s="690" t="s">
        <v>432</v>
      </c>
      <c r="P16" s="691"/>
      <c r="Q16" s="692"/>
      <c r="R16" s="439" t="s">
        <v>485</v>
      </c>
      <c r="S16" s="543"/>
      <c r="T16" s="440"/>
    </row>
    <row r="17" spans="2:20" ht="409.6" customHeight="1" x14ac:dyDescent="0.2">
      <c r="B17" s="699"/>
      <c r="C17" s="700"/>
      <c r="D17" s="700"/>
      <c r="E17" s="701"/>
      <c r="F17" s="693"/>
      <c r="G17" s="694"/>
      <c r="H17" s="694"/>
      <c r="I17" s="695"/>
      <c r="J17" s="693"/>
      <c r="K17" s="694"/>
      <c r="L17" s="694"/>
      <c r="M17" s="694"/>
      <c r="N17" s="695"/>
      <c r="O17" s="693"/>
      <c r="P17" s="694"/>
      <c r="Q17" s="695"/>
      <c r="R17" s="544"/>
      <c r="S17" s="545"/>
      <c r="T17" s="546"/>
    </row>
    <row r="18" spans="2:20" ht="30.6" customHeight="1" x14ac:dyDescent="0.2">
      <c r="B18" s="675"/>
      <c r="C18" s="676"/>
      <c r="D18" s="676"/>
      <c r="E18" s="677"/>
      <c r="F18" s="696"/>
      <c r="G18" s="697"/>
      <c r="H18" s="697"/>
      <c r="I18" s="698"/>
      <c r="J18" s="696"/>
      <c r="K18" s="697"/>
      <c r="L18" s="697"/>
      <c r="M18" s="697"/>
      <c r="N18" s="698"/>
      <c r="O18" s="696"/>
      <c r="P18" s="697"/>
      <c r="Q18" s="698"/>
      <c r="R18" s="547"/>
      <c r="S18" s="548"/>
      <c r="T18" s="549"/>
    </row>
    <row r="19" spans="2:20" ht="409.6" customHeight="1" x14ac:dyDescent="0.2">
      <c r="B19" s="672" t="s">
        <v>16</v>
      </c>
      <c r="C19" s="673"/>
      <c r="D19" s="673"/>
      <c r="E19" s="674"/>
      <c r="F19" s="690" t="s">
        <v>431</v>
      </c>
      <c r="G19" s="691"/>
      <c r="H19" s="691"/>
      <c r="I19" s="692"/>
      <c r="J19" s="690" t="s">
        <v>429</v>
      </c>
      <c r="K19" s="691"/>
      <c r="L19" s="691"/>
      <c r="M19" s="691"/>
      <c r="N19" s="692"/>
      <c r="O19" s="439" t="s">
        <v>430</v>
      </c>
      <c r="P19" s="543"/>
      <c r="Q19" s="440"/>
      <c r="R19" s="706"/>
      <c r="S19" s="707"/>
      <c r="T19" s="708"/>
    </row>
    <row r="20" spans="2:20" ht="409.6" customHeight="1" x14ac:dyDescent="0.2">
      <c r="B20" s="699"/>
      <c r="C20" s="700"/>
      <c r="D20" s="700"/>
      <c r="E20" s="701"/>
      <c r="F20" s="693"/>
      <c r="G20" s="694"/>
      <c r="H20" s="694"/>
      <c r="I20" s="695"/>
      <c r="J20" s="693"/>
      <c r="K20" s="694"/>
      <c r="L20" s="694"/>
      <c r="M20" s="694"/>
      <c r="N20" s="695"/>
      <c r="O20" s="544"/>
      <c r="P20" s="545"/>
      <c r="Q20" s="546"/>
      <c r="R20" s="709"/>
      <c r="S20" s="710"/>
      <c r="T20" s="711"/>
    </row>
    <row r="21" spans="2:20" ht="409.6" customHeight="1" x14ac:dyDescent="0.2">
      <c r="B21" s="699"/>
      <c r="C21" s="700"/>
      <c r="D21" s="700"/>
      <c r="E21" s="701"/>
      <c r="F21" s="693"/>
      <c r="G21" s="694"/>
      <c r="H21" s="694"/>
      <c r="I21" s="695"/>
      <c r="J21" s="693"/>
      <c r="K21" s="694"/>
      <c r="L21" s="694"/>
      <c r="M21" s="694"/>
      <c r="N21" s="695"/>
      <c r="O21" s="544"/>
      <c r="P21" s="545"/>
      <c r="Q21" s="546"/>
      <c r="R21" s="709"/>
      <c r="S21" s="710"/>
      <c r="T21" s="711"/>
    </row>
    <row r="22" spans="2:20" ht="200.45" customHeight="1" x14ac:dyDescent="0.2">
      <c r="B22" s="675"/>
      <c r="C22" s="676"/>
      <c r="D22" s="676"/>
      <c r="E22" s="677"/>
      <c r="F22" s="696"/>
      <c r="G22" s="697"/>
      <c r="H22" s="697"/>
      <c r="I22" s="698"/>
      <c r="J22" s="696"/>
      <c r="K22" s="697"/>
      <c r="L22" s="697"/>
      <c r="M22" s="697"/>
      <c r="N22" s="698"/>
      <c r="O22" s="547"/>
      <c r="P22" s="548"/>
      <c r="Q22" s="549"/>
      <c r="R22" s="712"/>
      <c r="S22" s="713"/>
      <c r="T22" s="714"/>
    </row>
    <row r="23" spans="2:20" ht="107.45" customHeight="1" x14ac:dyDescent="0.2">
      <c r="B23" s="672" t="s">
        <v>17</v>
      </c>
      <c r="C23" s="673"/>
      <c r="D23" s="673"/>
      <c r="E23" s="674"/>
      <c r="F23" s="690" t="s">
        <v>439</v>
      </c>
      <c r="G23" s="691"/>
      <c r="H23" s="691"/>
      <c r="I23" s="692"/>
      <c r="J23" s="684" t="s">
        <v>18</v>
      </c>
      <c r="K23" s="685"/>
      <c r="L23" s="685"/>
      <c r="M23" s="685"/>
      <c r="N23" s="686"/>
      <c r="O23" s="690" t="s">
        <v>441</v>
      </c>
      <c r="P23" s="691"/>
      <c r="Q23" s="692"/>
      <c r="R23" s="690" t="s">
        <v>442</v>
      </c>
      <c r="S23" s="691"/>
      <c r="T23" s="692"/>
    </row>
    <row r="24" spans="2:20" ht="409.6" customHeight="1" x14ac:dyDescent="0.2">
      <c r="B24" s="699"/>
      <c r="C24" s="700"/>
      <c r="D24" s="700"/>
      <c r="E24" s="701"/>
      <c r="F24" s="693"/>
      <c r="G24" s="694"/>
      <c r="H24" s="694"/>
      <c r="I24" s="695"/>
      <c r="J24" s="690" t="s">
        <v>440</v>
      </c>
      <c r="K24" s="691"/>
      <c r="L24" s="691"/>
      <c r="M24" s="691"/>
      <c r="N24" s="692"/>
      <c r="O24" s="693"/>
      <c r="P24" s="694"/>
      <c r="Q24" s="695"/>
      <c r="R24" s="693"/>
      <c r="S24" s="694"/>
      <c r="T24" s="695"/>
    </row>
    <row r="25" spans="2:20" ht="409.6" customHeight="1" x14ac:dyDescent="0.2">
      <c r="B25" s="699"/>
      <c r="C25" s="700"/>
      <c r="D25" s="700"/>
      <c r="E25" s="701"/>
      <c r="F25" s="693"/>
      <c r="G25" s="694"/>
      <c r="H25" s="694"/>
      <c r="I25" s="695"/>
      <c r="J25" s="693"/>
      <c r="K25" s="694"/>
      <c r="L25" s="694"/>
      <c r="M25" s="694"/>
      <c r="N25" s="695"/>
      <c r="O25" s="693"/>
      <c r="P25" s="694"/>
      <c r="Q25" s="695"/>
      <c r="R25" s="693"/>
      <c r="S25" s="694"/>
      <c r="T25" s="695"/>
    </row>
    <row r="26" spans="2:20" ht="409.6" customHeight="1" x14ac:dyDescent="0.2">
      <c r="B26" s="699"/>
      <c r="C26" s="700"/>
      <c r="D26" s="700"/>
      <c r="E26" s="701"/>
      <c r="F26" s="693"/>
      <c r="G26" s="694"/>
      <c r="H26" s="694"/>
      <c r="I26" s="695"/>
      <c r="J26" s="693"/>
      <c r="K26" s="694"/>
      <c r="L26" s="694"/>
      <c r="M26" s="694"/>
      <c r="N26" s="695"/>
      <c r="O26" s="693"/>
      <c r="P26" s="694"/>
      <c r="Q26" s="695"/>
      <c r="R26" s="693"/>
      <c r="S26" s="694"/>
      <c r="T26" s="695"/>
    </row>
    <row r="27" spans="2:20" ht="144" customHeight="1" x14ac:dyDescent="0.2">
      <c r="B27" s="675"/>
      <c r="C27" s="676"/>
      <c r="D27" s="676"/>
      <c r="E27" s="677"/>
      <c r="F27" s="696"/>
      <c r="G27" s="697"/>
      <c r="H27" s="697"/>
      <c r="I27" s="698"/>
      <c r="J27" s="696"/>
      <c r="K27" s="697"/>
      <c r="L27" s="697"/>
      <c r="M27" s="697"/>
      <c r="N27" s="698"/>
      <c r="O27" s="696"/>
      <c r="P27" s="697"/>
      <c r="Q27" s="698"/>
      <c r="R27" s="696"/>
      <c r="S27" s="697"/>
      <c r="T27" s="698"/>
    </row>
    <row r="28" spans="2:20" ht="82.5" customHeight="1" x14ac:dyDescent="0.2">
      <c r="B28" s="455" t="s">
        <v>19</v>
      </c>
      <c r="C28" s="455"/>
      <c r="D28" s="455"/>
      <c r="E28" s="455"/>
      <c r="F28" s="684" t="s">
        <v>443</v>
      </c>
      <c r="G28" s="685"/>
      <c r="H28" s="685"/>
      <c r="I28" s="686"/>
      <c r="J28" s="715" t="s">
        <v>118</v>
      </c>
      <c r="K28" s="715"/>
      <c r="L28" s="715"/>
      <c r="M28" s="715"/>
      <c r="N28" s="715"/>
      <c r="O28" s="684" t="s">
        <v>119</v>
      </c>
      <c r="P28" s="685"/>
      <c r="Q28" s="686"/>
      <c r="R28" s="702"/>
      <c r="S28" s="687"/>
      <c r="T28" s="688"/>
    </row>
    <row r="29" spans="2:20" ht="133.9" customHeight="1" x14ac:dyDescent="0.2">
      <c r="B29" s="455" t="s">
        <v>20</v>
      </c>
      <c r="C29" s="455"/>
      <c r="D29" s="455"/>
      <c r="E29" s="455"/>
      <c r="F29" s="690" t="s">
        <v>445</v>
      </c>
      <c r="G29" s="691"/>
      <c r="H29" s="691"/>
      <c r="I29" s="692"/>
      <c r="J29" s="684" t="s">
        <v>446</v>
      </c>
      <c r="K29" s="685"/>
      <c r="L29" s="685"/>
      <c r="M29" s="685"/>
      <c r="N29" s="686"/>
      <c r="O29" s="684" t="s">
        <v>444</v>
      </c>
      <c r="P29" s="685"/>
      <c r="Q29" s="685"/>
      <c r="R29" s="506" t="s">
        <v>486</v>
      </c>
      <c r="S29" s="687"/>
      <c r="T29" s="688"/>
    </row>
    <row r="30" spans="2:20" ht="237.6" customHeight="1" x14ac:dyDescent="0.2">
      <c r="B30" s="455" t="s">
        <v>21</v>
      </c>
      <c r="C30" s="455"/>
      <c r="D30" s="455"/>
      <c r="E30" s="455"/>
      <c r="F30" s="702"/>
      <c r="G30" s="687"/>
      <c r="H30" s="687"/>
      <c r="I30" s="688"/>
      <c r="J30" s="724"/>
      <c r="K30" s="724"/>
      <c r="L30" s="724"/>
      <c r="M30" s="724"/>
      <c r="N30" s="724"/>
      <c r="O30" s="684" t="s">
        <v>447</v>
      </c>
      <c r="P30" s="685"/>
      <c r="Q30" s="686"/>
      <c r="R30" s="702"/>
      <c r="S30" s="687"/>
      <c r="T30" s="688"/>
    </row>
    <row r="31" spans="2:20" ht="409.6" customHeight="1" x14ac:dyDescent="0.2">
      <c r="B31" s="672" t="s">
        <v>22</v>
      </c>
      <c r="C31" s="673"/>
      <c r="D31" s="673"/>
      <c r="E31" s="674"/>
      <c r="F31" s="690" t="s">
        <v>355</v>
      </c>
      <c r="G31" s="691"/>
      <c r="H31" s="691"/>
      <c r="I31" s="692"/>
      <c r="J31" s="690" t="s">
        <v>448</v>
      </c>
      <c r="K31" s="691"/>
      <c r="L31" s="691"/>
      <c r="M31" s="691"/>
      <c r="N31" s="692"/>
      <c r="O31" s="690" t="s">
        <v>121</v>
      </c>
      <c r="P31" s="691"/>
      <c r="Q31" s="692"/>
      <c r="R31" s="690" t="s">
        <v>120</v>
      </c>
      <c r="S31" s="691"/>
      <c r="T31" s="692"/>
    </row>
    <row r="32" spans="2:20" ht="15" customHeight="1" x14ac:dyDescent="0.2">
      <c r="B32" s="675"/>
      <c r="C32" s="676"/>
      <c r="D32" s="676"/>
      <c r="E32" s="677"/>
      <c r="F32" s="696"/>
      <c r="G32" s="697"/>
      <c r="H32" s="697"/>
      <c r="I32" s="698"/>
      <c r="J32" s="696"/>
      <c r="K32" s="697"/>
      <c r="L32" s="697"/>
      <c r="M32" s="697"/>
      <c r="N32" s="698"/>
      <c r="O32" s="696"/>
      <c r="P32" s="697"/>
      <c r="Q32" s="698"/>
      <c r="R32" s="696"/>
      <c r="S32" s="697"/>
      <c r="T32" s="698"/>
    </row>
    <row r="33" spans="2:20" ht="409.15" customHeight="1" x14ac:dyDescent="0.2">
      <c r="B33" s="672" t="s">
        <v>23</v>
      </c>
      <c r="C33" s="673"/>
      <c r="D33" s="673"/>
      <c r="E33" s="674"/>
      <c r="F33" s="690" t="s">
        <v>449</v>
      </c>
      <c r="G33" s="691"/>
      <c r="H33" s="691"/>
      <c r="I33" s="692"/>
      <c r="J33" s="439" t="s">
        <v>450</v>
      </c>
      <c r="K33" s="543"/>
      <c r="L33" s="543"/>
      <c r="M33" s="543"/>
      <c r="N33" s="440"/>
      <c r="O33" s="439" t="s">
        <v>451</v>
      </c>
      <c r="P33" s="543"/>
      <c r="Q33" s="440"/>
      <c r="R33" s="439"/>
      <c r="S33" s="543"/>
      <c r="T33" s="440"/>
    </row>
    <row r="34" spans="2:20" ht="79.900000000000006" customHeight="1" x14ac:dyDescent="0.2">
      <c r="B34" s="675"/>
      <c r="C34" s="676"/>
      <c r="D34" s="676"/>
      <c r="E34" s="677"/>
      <c r="F34" s="696"/>
      <c r="G34" s="697"/>
      <c r="H34" s="697"/>
      <c r="I34" s="698"/>
      <c r="J34" s="547"/>
      <c r="K34" s="548"/>
      <c r="L34" s="548"/>
      <c r="M34" s="548"/>
      <c r="N34" s="549"/>
      <c r="O34" s="547"/>
      <c r="P34" s="548"/>
      <c r="Q34" s="549"/>
      <c r="R34" s="547"/>
      <c r="S34" s="548"/>
      <c r="T34" s="549"/>
    </row>
    <row r="35" spans="2:20" ht="409.6" customHeight="1" x14ac:dyDescent="0.2">
      <c r="B35" s="455" t="s">
        <v>24</v>
      </c>
      <c r="C35" s="455"/>
      <c r="D35" s="455"/>
      <c r="E35" s="455"/>
      <c r="F35" s="420"/>
      <c r="G35" s="420"/>
      <c r="H35" s="420"/>
      <c r="I35" s="420"/>
      <c r="J35" s="420" t="s">
        <v>122</v>
      </c>
      <c r="K35" s="420"/>
      <c r="L35" s="420"/>
      <c r="M35" s="420"/>
      <c r="N35" s="420"/>
      <c r="O35" s="725" t="s">
        <v>487</v>
      </c>
      <c r="P35" s="725"/>
      <c r="Q35" s="725"/>
      <c r="R35" s="420"/>
      <c r="S35" s="420"/>
      <c r="T35" s="420"/>
    </row>
    <row r="36" spans="2:20" ht="206.45" customHeight="1" x14ac:dyDescent="0.2">
      <c r="B36" s="455"/>
      <c r="C36" s="455"/>
      <c r="D36" s="455"/>
      <c r="E36" s="455"/>
      <c r="F36" s="420"/>
      <c r="G36" s="420"/>
      <c r="H36" s="420"/>
      <c r="I36" s="420"/>
      <c r="J36" s="420"/>
      <c r="K36" s="420"/>
      <c r="L36" s="420"/>
      <c r="M36" s="420"/>
      <c r="N36" s="420"/>
      <c r="O36" s="725"/>
      <c r="P36" s="725"/>
      <c r="Q36" s="725"/>
      <c r="R36" s="420"/>
      <c r="S36" s="420"/>
      <c r="T36" s="420"/>
    </row>
    <row r="37" spans="2:20" ht="30" customHeight="1" x14ac:dyDescent="0.2">
      <c r="B37" s="721" t="s">
        <v>109</v>
      </c>
      <c r="C37" s="722"/>
      <c r="D37" s="722"/>
      <c r="E37" s="722"/>
      <c r="F37" s="722"/>
      <c r="G37" s="722"/>
      <c r="H37" s="722"/>
      <c r="I37" s="722"/>
      <c r="J37" s="722"/>
      <c r="K37" s="722"/>
      <c r="L37" s="722"/>
      <c r="M37" s="722"/>
      <c r="N37" s="722"/>
      <c r="O37" s="722"/>
      <c r="P37" s="722"/>
      <c r="Q37" s="722"/>
      <c r="R37" s="722"/>
      <c r="S37" s="722"/>
      <c r="T37" s="723"/>
    </row>
    <row r="38" spans="2:20" ht="22.5" customHeight="1" x14ac:dyDescent="0.2">
      <c r="B38" s="404" t="s">
        <v>25</v>
      </c>
      <c r="C38" s="437"/>
      <c r="D38" s="437"/>
      <c r="E38" s="437"/>
      <c r="F38" s="437"/>
      <c r="G38" s="437"/>
      <c r="H38" s="405"/>
      <c r="I38" s="404" t="s">
        <v>26</v>
      </c>
      <c r="J38" s="405"/>
      <c r="K38" s="404" t="s">
        <v>4</v>
      </c>
      <c r="L38" s="405"/>
      <c r="M38" s="404" t="s">
        <v>27</v>
      </c>
      <c r="N38" s="437"/>
      <c r="O38" s="437"/>
      <c r="P38" s="437"/>
      <c r="Q38" s="437"/>
      <c r="R38" s="405"/>
      <c r="S38" s="404" t="s">
        <v>4</v>
      </c>
      <c r="T38" s="405"/>
    </row>
    <row r="39" spans="2:20" ht="57" customHeight="1" x14ac:dyDescent="0.2">
      <c r="B39" s="413" t="s">
        <v>1389</v>
      </c>
      <c r="C39" s="414"/>
      <c r="D39" s="414"/>
      <c r="E39" s="414"/>
      <c r="F39" s="414"/>
      <c r="G39" s="414"/>
      <c r="H39" s="415"/>
      <c r="I39" s="726" t="s">
        <v>1390</v>
      </c>
      <c r="J39" s="726"/>
      <c r="K39" s="419">
        <v>44215</v>
      </c>
      <c r="L39" s="419"/>
      <c r="M39" s="420" t="s">
        <v>736</v>
      </c>
      <c r="N39" s="420"/>
      <c r="O39" s="420"/>
      <c r="P39" s="420"/>
      <c r="Q39" s="420"/>
      <c r="R39" s="420"/>
      <c r="S39" s="289"/>
      <c r="T39" s="290"/>
    </row>
    <row r="40" spans="2:20" ht="47.25" customHeight="1" x14ac:dyDescent="0.2">
      <c r="B40" s="413" t="s">
        <v>1391</v>
      </c>
      <c r="C40" s="414"/>
      <c r="D40" s="414"/>
      <c r="E40" s="414"/>
      <c r="F40" s="414"/>
      <c r="G40" s="414"/>
      <c r="H40" s="415"/>
      <c r="I40" s="726" t="s">
        <v>1392</v>
      </c>
      <c r="J40" s="726"/>
      <c r="K40" s="419">
        <v>44223</v>
      </c>
      <c r="L40" s="419"/>
      <c r="M40" s="420" t="s">
        <v>736</v>
      </c>
      <c r="N40" s="420"/>
      <c r="O40" s="420"/>
      <c r="P40" s="420"/>
      <c r="Q40" s="420"/>
      <c r="R40" s="420"/>
      <c r="S40" s="316"/>
      <c r="T40" s="317"/>
    </row>
    <row r="41" spans="2:20" ht="47.25" customHeight="1" x14ac:dyDescent="0.2">
      <c r="B41" s="413" t="s">
        <v>1393</v>
      </c>
      <c r="C41" s="414"/>
      <c r="D41" s="414"/>
      <c r="E41" s="414"/>
      <c r="F41" s="414"/>
      <c r="G41" s="414"/>
      <c r="H41" s="415"/>
      <c r="I41" s="726" t="s">
        <v>1394</v>
      </c>
      <c r="J41" s="726"/>
      <c r="K41" s="419">
        <v>44223</v>
      </c>
      <c r="L41" s="419"/>
      <c r="M41" s="420" t="s">
        <v>736</v>
      </c>
      <c r="N41" s="420"/>
      <c r="O41" s="420"/>
      <c r="P41" s="420"/>
      <c r="Q41" s="420"/>
      <c r="R41" s="420"/>
      <c r="S41" s="356"/>
      <c r="T41" s="347"/>
    </row>
    <row r="42" spans="2:20" ht="80.25" customHeight="1" x14ac:dyDescent="0.2">
      <c r="B42" s="413" t="s">
        <v>1395</v>
      </c>
      <c r="C42" s="414"/>
      <c r="D42" s="414"/>
      <c r="E42" s="414"/>
      <c r="F42" s="414"/>
      <c r="G42" s="414"/>
      <c r="H42" s="415"/>
      <c r="I42" s="726" t="s">
        <v>1396</v>
      </c>
      <c r="J42" s="726"/>
      <c r="K42" s="419">
        <v>44225</v>
      </c>
      <c r="L42" s="419"/>
      <c r="M42" s="420" t="s">
        <v>736</v>
      </c>
      <c r="N42" s="420"/>
      <c r="O42" s="420"/>
      <c r="P42" s="420"/>
      <c r="Q42" s="420"/>
      <c r="R42" s="420"/>
      <c r="S42" s="356"/>
      <c r="T42" s="347"/>
    </row>
    <row r="43" spans="2:20" ht="37.5" customHeight="1" x14ac:dyDescent="0.2">
      <c r="B43" s="413" t="s">
        <v>1397</v>
      </c>
      <c r="C43" s="414"/>
      <c r="D43" s="414"/>
      <c r="E43" s="414"/>
      <c r="F43" s="414"/>
      <c r="G43" s="414"/>
      <c r="H43" s="415"/>
      <c r="I43" s="726" t="s">
        <v>1398</v>
      </c>
      <c r="J43" s="726"/>
      <c r="K43" s="419">
        <v>44225</v>
      </c>
      <c r="L43" s="419"/>
      <c r="M43" s="420" t="s">
        <v>736</v>
      </c>
      <c r="N43" s="420"/>
      <c r="O43" s="420"/>
      <c r="P43" s="420"/>
      <c r="Q43" s="420"/>
      <c r="R43" s="420"/>
      <c r="S43" s="137"/>
      <c r="T43" s="138"/>
    </row>
    <row r="44" spans="2:20" ht="14.25" customHeight="1" x14ac:dyDescent="0.2">
      <c r="B44" s="42"/>
      <c r="C44" s="43"/>
      <c r="D44" s="43"/>
      <c r="E44" s="43"/>
      <c r="F44" s="43"/>
      <c r="G44" s="43"/>
      <c r="H44" s="43"/>
      <c r="I44" s="43"/>
      <c r="J44" s="43"/>
      <c r="K44" s="43"/>
      <c r="L44" s="43"/>
      <c r="M44" s="43"/>
      <c r="N44" s="43"/>
      <c r="O44" s="43"/>
      <c r="P44" s="43"/>
      <c r="Q44" s="43"/>
      <c r="R44" s="43"/>
      <c r="S44" s="43"/>
      <c r="T44" s="44"/>
    </row>
    <row r="45" spans="2:20" ht="22.5" customHeight="1" x14ac:dyDescent="0.2">
      <c r="B45" s="719" t="s">
        <v>28</v>
      </c>
      <c r="C45" s="719"/>
      <c r="D45" s="719"/>
      <c r="E45" s="719"/>
      <c r="F45" s="719"/>
      <c r="G45" s="719"/>
      <c r="H45" s="719"/>
      <c r="I45" s="719"/>
      <c r="J45" s="719"/>
      <c r="K45" s="719"/>
      <c r="L45" s="719"/>
      <c r="M45" s="719"/>
      <c r="N45" s="719"/>
      <c r="O45" s="719"/>
      <c r="P45" s="719"/>
      <c r="Q45" s="719"/>
      <c r="R45" s="719"/>
      <c r="S45" s="719"/>
      <c r="T45" s="719"/>
    </row>
    <row r="46" spans="2:20" customFormat="1" ht="25.5" customHeight="1" x14ac:dyDescent="0.25">
      <c r="B46" s="501" t="s">
        <v>124</v>
      </c>
      <c r="C46" s="503"/>
      <c r="D46" s="503"/>
      <c r="E46" s="503"/>
      <c r="F46" s="503"/>
      <c r="G46" s="503"/>
      <c r="H46" s="503"/>
      <c r="I46" s="503"/>
      <c r="J46" s="503"/>
      <c r="K46" s="503"/>
      <c r="L46" s="503"/>
      <c r="M46" s="503"/>
      <c r="N46" s="503"/>
      <c r="O46" s="503"/>
      <c r="P46" s="503"/>
      <c r="Q46" s="503"/>
      <c r="R46" s="503"/>
      <c r="S46" s="503"/>
      <c r="T46" s="502"/>
    </row>
    <row r="47" spans="2:20" customFormat="1" ht="34.5" customHeight="1" x14ac:dyDescent="0.25">
      <c r="B47" s="52" t="s">
        <v>29</v>
      </c>
      <c r="C47" s="411" t="s">
        <v>125</v>
      </c>
      <c r="D47" s="412"/>
      <c r="E47" s="411" t="s">
        <v>356</v>
      </c>
      <c r="F47" s="418"/>
      <c r="G47" s="418"/>
      <c r="H47" s="412"/>
      <c r="I47" s="411" t="s">
        <v>30</v>
      </c>
      <c r="J47" s="418"/>
      <c r="K47" s="418"/>
      <c r="L47" s="418"/>
      <c r="M47" s="418"/>
      <c r="N47" s="418"/>
      <c r="O47" s="418"/>
      <c r="P47" s="418"/>
      <c r="Q47" s="418"/>
      <c r="R47" s="412"/>
      <c r="S47" s="411" t="s">
        <v>31</v>
      </c>
      <c r="T47" s="412"/>
    </row>
    <row r="48" spans="2:20" customFormat="1" ht="48" customHeight="1" x14ac:dyDescent="0.25">
      <c r="B48" s="423" t="s">
        <v>32</v>
      </c>
      <c r="C48" s="423" t="s">
        <v>123</v>
      </c>
      <c r="D48" s="423"/>
      <c r="E48" s="417" t="s">
        <v>357</v>
      </c>
      <c r="F48" s="417"/>
      <c r="G48" s="417"/>
      <c r="H48" s="417"/>
      <c r="I48" s="410" t="s">
        <v>571</v>
      </c>
      <c r="J48" s="410"/>
      <c r="K48" s="410"/>
      <c r="L48" s="410"/>
      <c r="M48" s="410"/>
      <c r="N48" s="410"/>
      <c r="O48" s="410"/>
      <c r="P48" s="410"/>
      <c r="Q48" s="410"/>
      <c r="R48" s="410"/>
      <c r="S48" s="392">
        <v>1</v>
      </c>
      <c r="T48" s="393"/>
    </row>
    <row r="49" spans="2:23" customFormat="1" ht="58.9" customHeight="1" x14ac:dyDescent="0.25">
      <c r="B49" s="423"/>
      <c r="C49" s="423"/>
      <c r="D49" s="423"/>
      <c r="E49" s="417" t="s">
        <v>358</v>
      </c>
      <c r="F49" s="417"/>
      <c r="G49" s="417"/>
      <c r="H49" s="417"/>
      <c r="I49" s="410" t="s">
        <v>572</v>
      </c>
      <c r="J49" s="410"/>
      <c r="K49" s="410"/>
      <c r="L49" s="410"/>
      <c r="M49" s="410"/>
      <c r="N49" s="410"/>
      <c r="O49" s="410"/>
      <c r="P49" s="410"/>
      <c r="Q49" s="410"/>
      <c r="R49" s="410"/>
      <c r="S49" s="392">
        <v>1</v>
      </c>
      <c r="T49" s="393"/>
    </row>
    <row r="50" spans="2:23" customFormat="1" ht="66" customHeight="1" x14ac:dyDescent="0.25">
      <c r="B50" s="423"/>
      <c r="C50" s="423"/>
      <c r="D50" s="423"/>
      <c r="E50" s="417" t="s">
        <v>359</v>
      </c>
      <c r="F50" s="417"/>
      <c r="G50" s="417"/>
      <c r="H50" s="417"/>
      <c r="I50" s="410" t="s">
        <v>413</v>
      </c>
      <c r="J50" s="410"/>
      <c r="K50" s="410"/>
      <c r="L50" s="410"/>
      <c r="M50" s="410"/>
      <c r="N50" s="410"/>
      <c r="O50" s="410"/>
      <c r="P50" s="410"/>
      <c r="Q50" s="410"/>
      <c r="R50" s="410"/>
      <c r="S50" s="392">
        <v>1</v>
      </c>
      <c r="T50" s="393"/>
    </row>
    <row r="51" spans="2:23" s="72" customFormat="1" ht="63.6" customHeight="1" x14ac:dyDescent="0.25">
      <c r="B51" s="423"/>
      <c r="C51" s="423"/>
      <c r="D51" s="423"/>
      <c r="E51" s="417" t="s">
        <v>1024</v>
      </c>
      <c r="F51" s="417"/>
      <c r="G51" s="417"/>
      <c r="H51" s="417"/>
      <c r="I51" s="410" t="s">
        <v>573</v>
      </c>
      <c r="J51" s="410"/>
      <c r="K51" s="410"/>
      <c r="L51" s="410"/>
      <c r="M51" s="410"/>
      <c r="N51" s="410"/>
      <c r="O51" s="410"/>
      <c r="P51" s="410"/>
      <c r="Q51" s="410"/>
      <c r="R51" s="410"/>
      <c r="S51" s="392">
        <v>1</v>
      </c>
      <c r="T51" s="393"/>
    </row>
    <row r="52" spans="2:23" customFormat="1" ht="36.6" customHeight="1" x14ac:dyDescent="0.25">
      <c r="B52" s="423"/>
      <c r="C52" s="423"/>
      <c r="D52" s="423"/>
      <c r="E52" s="417" t="s">
        <v>360</v>
      </c>
      <c r="F52" s="417"/>
      <c r="G52" s="417"/>
      <c r="H52" s="417"/>
      <c r="I52" s="410" t="s">
        <v>280</v>
      </c>
      <c r="J52" s="410"/>
      <c r="K52" s="410"/>
      <c r="L52" s="410"/>
      <c r="M52" s="410"/>
      <c r="N52" s="410"/>
      <c r="O52" s="410"/>
      <c r="P52" s="410"/>
      <c r="Q52" s="410"/>
      <c r="R52" s="410"/>
      <c r="S52" s="392">
        <v>1</v>
      </c>
      <c r="T52" s="392"/>
    </row>
    <row r="53" spans="2:23" customFormat="1" ht="73.900000000000006" customHeight="1" x14ac:dyDescent="0.25">
      <c r="B53" s="423"/>
      <c r="C53" s="423"/>
      <c r="D53" s="423"/>
      <c r="E53" s="417" t="s">
        <v>361</v>
      </c>
      <c r="F53" s="417"/>
      <c r="G53" s="417"/>
      <c r="H53" s="417"/>
      <c r="I53" s="410" t="s">
        <v>574</v>
      </c>
      <c r="J53" s="410"/>
      <c r="K53" s="410"/>
      <c r="L53" s="410"/>
      <c r="M53" s="410"/>
      <c r="N53" s="410"/>
      <c r="O53" s="410"/>
      <c r="P53" s="410"/>
      <c r="Q53" s="410"/>
      <c r="R53" s="410"/>
      <c r="S53" s="392">
        <v>1</v>
      </c>
      <c r="T53" s="393"/>
    </row>
    <row r="54" spans="2:23" customFormat="1" ht="76.150000000000006" customHeight="1" x14ac:dyDescent="0.25">
      <c r="B54" s="423"/>
      <c r="C54" s="423"/>
      <c r="D54" s="423"/>
      <c r="E54" s="417" t="s">
        <v>362</v>
      </c>
      <c r="F54" s="417"/>
      <c r="G54" s="417"/>
      <c r="H54" s="417"/>
      <c r="I54" s="410" t="s">
        <v>575</v>
      </c>
      <c r="J54" s="410"/>
      <c r="K54" s="410"/>
      <c r="L54" s="410"/>
      <c r="M54" s="410"/>
      <c r="N54" s="410"/>
      <c r="O54" s="410"/>
      <c r="P54" s="410"/>
      <c r="Q54" s="410"/>
      <c r="R54" s="410"/>
      <c r="S54" s="392">
        <v>1</v>
      </c>
      <c r="T54" s="393"/>
    </row>
    <row r="55" spans="2:23" customFormat="1" ht="101.45" customHeight="1" x14ac:dyDescent="0.25">
      <c r="B55" s="423"/>
      <c r="C55" s="423"/>
      <c r="D55" s="423"/>
      <c r="E55" s="417" t="s">
        <v>363</v>
      </c>
      <c r="F55" s="417"/>
      <c r="G55" s="417"/>
      <c r="H55" s="417"/>
      <c r="I55" s="410" t="s">
        <v>576</v>
      </c>
      <c r="J55" s="410"/>
      <c r="K55" s="410"/>
      <c r="L55" s="410"/>
      <c r="M55" s="410"/>
      <c r="N55" s="410"/>
      <c r="O55" s="410"/>
      <c r="P55" s="410"/>
      <c r="Q55" s="410"/>
      <c r="R55" s="410"/>
      <c r="S55" s="392">
        <v>1</v>
      </c>
      <c r="T55" s="393"/>
    </row>
    <row r="56" spans="2:23" customFormat="1" ht="44.45" customHeight="1" x14ac:dyDescent="0.25">
      <c r="B56" s="423"/>
      <c r="C56" s="423"/>
      <c r="D56" s="423"/>
      <c r="E56" s="417" t="s">
        <v>364</v>
      </c>
      <c r="F56" s="417"/>
      <c r="G56" s="417"/>
      <c r="H56" s="417"/>
      <c r="I56" s="410" t="s">
        <v>110</v>
      </c>
      <c r="J56" s="410"/>
      <c r="K56" s="410"/>
      <c r="L56" s="410"/>
      <c r="M56" s="410"/>
      <c r="N56" s="410"/>
      <c r="O56" s="410"/>
      <c r="P56" s="410"/>
      <c r="Q56" s="410"/>
      <c r="R56" s="410"/>
      <c r="S56" s="392">
        <v>1</v>
      </c>
      <c r="T56" s="392"/>
    </row>
    <row r="57" spans="2:23" customFormat="1" ht="55.9" customHeight="1" x14ac:dyDescent="0.25">
      <c r="B57" s="423"/>
      <c r="C57" s="423"/>
      <c r="D57" s="423"/>
      <c r="E57" s="417" t="s">
        <v>365</v>
      </c>
      <c r="F57" s="417"/>
      <c r="G57" s="417"/>
      <c r="H57" s="417"/>
      <c r="I57" s="410" t="s">
        <v>296</v>
      </c>
      <c r="J57" s="410"/>
      <c r="K57" s="410"/>
      <c r="L57" s="410"/>
      <c r="M57" s="410"/>
      <c r="N57" s="410"/>
      <c r="O57" s="410"/>
      <c r="P57" s="410"/>
      <c r="Q57" s="410"/>
      <c r="R57" s="410"/>
      <c r="S57" s="392">
        <v>1</v>
      </c>
      <c r="T57" s="393"/>
    </row>
    <row r="58" spans="2:23" customFormat="1" ht="79.900000000000006" customHeight="1" x14ac:dyDescent="0.25">
      <c r="B58" s="424"/>
      <c r="C58" s="424"/>
      <c r="D58" s="424"/>
      <c r="E58" s="416" t="s">
        <v>366</v>
      </c>
      <c r="F58" s="416"/>
      <c r="G58" s="416"/>
      <c r="H58" s="416"/>
      <c r="I58" s="727" t="s">
        <v>577</v>
      </c>
      <c r="J58" s="727"/>
      <c r="K58" s="727"/>
      <c r="L58" s="727"/>
      <c r="M58" s="727"/>
      <c r="N58" s="727"/>
      <c r="O58" s="727"/>
      <c r="P58" s="727"/>
      <c r="Q58" s="727"/>
      <c r="R58" s="727"/>
      <c r="S58" s="421">
        <v>1</v>
      </c>
      <c r="T58" s="422"/>
    </row>
    <row r="59" spans="2:23" customFormat="1" ht="80.45" customHeight="1" x14ac:dyDescent="0.25">
      <c r="B59" s="729">
        <v>2.1</v>
      </c>
      <c r="C59" s="423" t="s">
        <v>34</v>
      </c>
      <c r="D59" s="423"/>
      <c r="E59" s="417" t="s">
        <v>357</v>
      </c>
      <c r="F59" s="417"/>
      <c r="G59" s="417"/>
      <c r="H59" s="417"/>
      <c r="I59" s="410" t="s">
        <v>1021</v>
      </c>
      <c r="J59" s="410"/>
      <c r="K59" s="410"/>
      <c r="L59" s="410"/>
      <c r="M59" s="410"/>
      <c r="N59" s="410"/>
      <c r="O59" s="410"/>
      <c r="P59" s="410"/>
      <c r="Q59" s="410"/>
      <c r="R59" s="410"/>
      <c r="S59" s="392">
        <v>1</v>
      </c>
      <c r="T59" s="393"/>
    </row>
    <row r="60" spans="2:23" customFormat="1" ht="111" customHeight="1" x14ac:dyDescent="0.25">
      <c r="B60" s="729"/>
      <c r="C60" s="423"/>
      <c r="D60" s="423"/>
      <c r="E60" s="417" t="s">
        <v>578</v>
      </c>
      <c r="F60" s="417"/>
      <c r="G60" s="417"/>
      <c r="H60" s="417"/>
      <c r="I60" s="410" t="s">
        <v>414</v>
      </c>
      <c r="J60" s="410"/>
      <c r="K60" s="410"/>
      <c r="L60" s="410"/>
      <c r="M60" s="410"/>
      <c r="N60" s="410"/>
      <c r="O60" s="410"/>
      <c r="P60" s="410"/>
      <c r="Q60" s="410"/>
      <c r="R60" s="410"/>
      <c r="S60" s="392" t="s">
        <v>579</v>
      </c>
      <c r="T60" s="393"/>
      <c r="W60" s="80"/>
    </row>
    <row r="61" spans="2:23" customFormat="1" ht="106.9" customHeight="1" x14ac:dyDescent="0.25">
      <c r="B61" s="729"/>
      <c r="C61" s="423"/>
      <c r="D61" s="423"/>
      <c r="E61" s="417" t="s">
        <v>367</v>
      </c>
      <c r="F61" s="417"/>
      <c r="G61" s="417"/>
      <c r="H61" s="417"/>
      <c r="I61" s="410" t="s">
        <v>1025</v>
      </c>
      <c r="J61" s="410"/>
      <c r="K61" s="410"/>
      <c r="L61" s="410"/>
      <c r="M61" s="410"/>
      <c r="N61" s="410"/>
      <c r="O61" s="410"/>
      <c r="P61" s="410"/>
      <c r="Q61" s="410"/>
      <c r="R61" s="410"/>
      <c r="S61" s="392">
        <v>1</v>
      </c>
      <c r="T61" s="392"/>
    </row>
    <row r="62" spans="2:23" customFormat="1" ht="67.5" customHeight="1" x14ac:dyDescent="0.25">
      <c r="B62" s="729"/>
      <c r="C62" s="423"/>
      <c r="D62" s="423"/>
      <c r="E62" s="417" t="s">
        <v>368</v>
      </c>
      <c r="F62" s="417"/>
      <c r="G62" s="417"/>
      <c r="H62" s="417"/>
      <c r="I62" s="410" t="s">
        <v>1026</v>
      </c>
      <c r="J62" s="410"/>
      <c r="K62" s="410"/>
      <c r="L62" s="410"/>
      <c r="M62" s="410"/>
      <c r="N62" s="410"/>
      <c r="O62" s="410"/>
      <c r="P62" s="410"/>
      <c r="Q62" s="410"/>
      <c r="R62" s="410"/>
      <c r="S62" s="392">
        <v>1</v>
      </c>
      <c r="T62" s="392"/>
    </row>
    <row r="63" spans="2:23" customFormat="1" ht="62.45" customHeight="1" x14ac:dyDescent="0.25">
      <c r="B63" s="729"/>
      <c r="C63" s="423"/>
      <c r="D63" s="423"/>
      <c r="E63" s="417" t="s">
        <v>369</v>
      </c>
      <c r="F63" s="417"/>
      <c r="G63" s="417"/>
      <c r="H63" s="417"/>
      <c r="I63" s="410" t="s">
        <v>1027</v>
      </c>
      <c r="J63" s="410"/>
      <c r="K63" s="410"/>
      <c r="L63" s="410"/>
      <c r="M63" s="410"/>
      <c r="N63" s="410"/>
      <c r="O63" s="410"/>
      <c r="P63" s="410"/>
      <c r="Q63" s="410"/>
      <c r="R63" s="410"/>
      <c r="S63" s="392">
        <v>1</v>
      </c>
      <c r="T63" s="392"/>
    </row>
    <row r="64" spans="2:23" customFormat="1" ht="112.9" customHeight="1" x14ac:dyDescent="0.25">
      <c r="B64" s="729"/>
      <c r="C64" s="423"/>
      <c r="D64" s="423"/>
      <c r="E64" s="417" t="s">
        <v>370</v>
      </c>
      <c r="F64" s="417"/>
      <c r="G64" s="417"/>
      <c r="H64" s="417"/>
      <c r="I64" s="410" t="s">
        <v>1028</v>
      </c>
      <c r="J64" s="410"/>
      <c r="K64" s="410"/>
      <c r="L64" s="410"/>
      <c r="M64" s="410"/>
      <c r="N64" s="410"/>
      <c r="O64" s="410"/>
      <c r="P64" s="410"/>
      <c r="Q64" s="410"/>
      <c r="R64" s="410"/>
      <c r="S64" s="392">
        <v>1</v>
      </c>
      <c r="T64" s="392"/>
    </row>
    <row r="65" spans="2:20" customFormat="1" ht="39.6" customHeight="1" x14ac:dyDescent="0.25">
      <c r="B65" s="729"/>
      <c r="C65" s="423"/>
      <c r="D65" s="423"/>
      <c r="E65" s="417" t="s">
        <v>371</v>
      </c>
      <c r="F65" s="417"/>
      <c r="G65" s="417"/>
      <c r="H65" s="417"/>
      <c r="I65" s="410" t="s">
        <v>337</v>
      </c>
      <c r="J65" s="410"/>
      <c r="K65" s="410"/>
      <c r="L65" s="410"/>
      <c r="M65" s="410"/>
      <c r="N65" s="410"/>
      <c r="O65" s="410"/>
      <c r="P65" s="410"/>
      <c r="Q65" s="410"/>
      <c r="R65" s="410"/>
      <c r="S65" s="392">
        <v>1</v>
      </c>
      <c r="T65" s="392"/>
    </row>
    <row r="66" spans="2:20" customFormat="1" ht="58.15" customHeight="1" x14ac:dyDescent="0.25">
      <c r="B66" s="729"/>
      <c r="C66" s="423"/>
      <c r="D66" s="423"/>
      <c r="E66" s="417" t="s">
        <v>372</v>
      </c>
      <c r="F66" s="417"/>
      <c r="G66" s="417"/>
      <c r="H66" s="417"/>
      <c r="I66" s="410" t="s">
        <v>1029</v>
      </c>
      <c r="J66" s="410"/>
      <c r="K66" s="410"/>
      <c r="L66" s="410"/>
      <c r="M66" s="410"/>
      <c r="N66" s="410"/>
      <c r="O66" s="410"/>
      <c r="P66" s="410"/>
      <c r="Q66" s="410"/>
      <c r="R66" s="410"/>
      <c r="S66" s="392">
        <v>1</v>
      </c>
      <c r="T66" s="392"/>
    </row>
    <row r="67" spans="2:20" customFormat="1" ht="69.599999999999994" customHeight="1" x14ac:dyDescent="0.25">
      <c r="B67" s="729"/>
      <c r="C67" s="423"/>
      <c r="D67" s="423"/>
      <c r="E67" s="417" t="s">
        <v>373</v>
      </c>
      <c r="F67" s="417"/>
      <c r="G67" s="417"/>
      <c r="H67" s="417"/>
      <c r="I67" s="410" t="s">
        <v>1030</v>
      </c>
      <c r="J67" s="410"/>
      <c r="K67" s="410"/>
      <c r="L67" s="410"/>
      <c r="M67" s="410"/>
      <c r="N67" s="410"/>
      <c r="O67" s="410"/>
      <c r="P67" s="410"/>
      <c r="Q67" s="410"/>
      <c r="R67" s="410"/>
      <c r="S67" s="392">
        <v>1</v>
      </c>
      <c r="T67" s="393"/>
    </row>
    <row r="68" spans="2:20" customFormat="1" ht="50.25" customHeight="1" x14ac:dyDescent="0.25">
      <c r="B68" s="729"/>
      <c r="C68" s="423"/>
      <c r="D68" s="423"/>
      <c r="E68" s="417" t="s">
        <v>374</v>
      </c>
      <c r="F68" s="417"/>
      <c r="G68" s="417"/>
      <c r="H68" s="417"/>
      <c r="I68" s="410" t="s">
        <v>570</v>
      </c>
      <c r="J68" s="410"/>
      <c r="K68" s="410"/>
      <c r="L68" s="410"/>
      <c r="M68" s="410"/>
      <c r="N68" s="410"/>
      <c r="O68" s="410"/>
      <c r="P68" s="410"/>
      <c r="Q68" s="410"/>
      <c r="R68" s="410"/>
      <c r="S68" s="392">
        <v>1</v>
      </c>
      <c r="T68" s="393"/>
    </row>
    <row r="69" spans="2:20" customFormat="1" ht="55.15" customHeight="1" x14ac:dyDescent="0.25">
      <c r="B69" s="730"/>
      <c r="C69" s="424"/>
      <c r="D69" s="424"/>
      <c r="E69" s="416" t="s">
        <v>375</v>
      </c>
      <c r="F69" s="416"/>
      <c r="G69" s="416"/>
      <c r="H69" s="416"/>
      <c r="I69" s="727" t="s">
        <v>580</v>
      </c>
      <c r="J69" s="727"/>
      <c r="K69" s="727"/>
      <c r="L69" s="727"/>
      <c r="M69" s="727"/>
      <c r="N69" s="727"/>
      <c r="O69" s="727"/>
      <c r="P69" s="727"/>
      <c r="Q69" s="727"/>
      <c r="R69" s="727"/>
      <c r="S69" s="421">
        <v>1</v>
      </c>
      <c r="T69" s="422"/>
    </row>
    <row r="70" spans="2:20" customFormat="1" ht="75.599999999999994" customHeight="1" x14ac:dyDescent="0.25">
      <c r="B70" s="423" t="s">
        <v>894</v>
      </c>
      <c r="C70" s="423" t="s">
        <v>281</v>
      </c>
      <c r="D70" s="423"/>
      <c r="E70" s="417" t="s">
        <v>581</v>
      </c>
      <c r="F70" s="417"/>
      <c r="G70" s="417"/>
      <c r="H70" s="417"/>
      <c r="I70" s="410" t="s">
        <v>282</v>
      </c>
      <c r="J70" s="410"/>
      <c r="K70" s="410"/>
      <c r="L70" s="410"/>
      <c r="M70" s="410"/>
      <c r="N70" s="410"/>
      <c r="O70" s="410"/>
      <c r="P70" s="410"/>
      <c r="Q70" s="410"/>
      <c r="R70" s="410"/>
      <c r="S70" s="392">
        <v>1</v>
      </c>
      <c r="T70" s="392"/>
    </row>
    <row r="71" spans="2:20" customFormat="1" ht="246" customHeight="1" x14ac:dyDescent="0.25">
      <c r="B71" s="423"/>
      <c r="C71" s="423"/>
      <c r="D71" s="423"/>
      <c r="E71" s="417" t="s">
        <v>582</v>
      </c>
      <c r="F71" s="417"/>
      <c r="G71" s="417"/>
      <c r="H71" s="417"/>
      <c r="I71" s="728" t="s">
        <v>1022</v>
      </c>
      <c r="J71" s="728"/>
      <c r="K71" s="728"/>
      <c r="L71" s="728"/>
      <c r="M71" s="728"/>
      <c r="N71" s="728"/>
      <c r="O71" s="728"/>
      <c r="P71" s="728"/>
      <c r="Q71" s="728"/>
      <c r="R71" s="728"/>
      <c r="S71" s="392">
        <v>1</v>
      </c>
      <c r="T71" s="392"/>
    </row>
    <row r="72" spans="2:20" customFormat="1" ht="243.6" customHeight="1" x14ac:dyDescent="0.25">
      <c r="B72" s="423"/>
      <c r="C72" s="423"/>
      <c r="D72" s="423"/>
      <c r="E72" s="423" t="s">
        <v>895</v>
      </c>
      <c r="F72" s="423"/>
      <c r="G72" s="423"/>
      <c r="H72" s="423"/>
      <c r="I72" s="755" t="s">
        <v>896</v>
      </c>
      <c r="J72" s="755"/>
      <c r="K72" s="755"/>
      <c r="L72" s="755"/>
      <c r="M72" s="755"/>
      <c r="N72" s="755"/>
      <c r="O72" s="755"/>
      <c r="P72" s="755"/>
      <c r="Q72" s="755"/>
      <c r="R72" s="755"/>
      <c r="S72" s="402">
        <v>1</v>
      </c>
      <c r="T72" s="402"/>
    </row>
    <row r="73" spans="2:20" customFormat="1" ht="27.75" customHeight="1" x14ac:dyDescent="0.25">
      <c r="B73" s="735"/>
      <c r="C73" s="736"/>
      <c r="D73" s="736"/>
      <c r="E73" s="736"/>
      <c r="F73" s="736"/>
      <c r="G73" s="736"/>
      <c r="H73" s="736"/>
      <c r="I73" s="736"/>
      <c r="J73" s="736"/>
      <c r="K73" s="736"/>
      <c r="L73" s="736"/>
      <c r="M73" s="736"/>
      <c r="N73" s="736"/>
      <c r="O73" s="736"/>
      <c r="P73" s="736"/>
      <c r="Q73" s="736"/>
      <c r="R73" s="736"/>
      <c r="S73" s="736"/>
      <c r="T73" s="737"/>
    </row>
    <row r="74" spans="2:20" customFormat="1" ht="27.75" customHeight="1" x14ac:dyDescent="0.25">
      <c r="B74" s="291" t="s">
        <v>29</v>
      </c>
      <c r="C74" s="738" t="s">
        <v>126</v>
      </c>
      <c r="D74" s="738"/>
      <c r="E74" s="738" t="s">
        <v>376</v>
      </c>
      <c r="F74" s="738"/>
      <c r="G74" s="738"/>
      <c r="H74" s="738"/>
      <c r="I74" s="738"/>
      <c r="J74" s="738" t="s">
        <v>30</v>
      </c>
      <c r="K74" s="738"/>
      <c r="L74" s="738"/>
      <c r="M74" s="738"/>
      <c r="N74" s="738"/>
      <c r="O74" s="738"/>
      <c r="P74" s="738"/>
      <c r="Q74" s="738"/>
      <c r="R74" s="738"/>
      <c r="S74" s="738" t="s">
        <v>31</v>
      </c>
      <c r="T74" s="738"/>
    </row>
    <row r="75" spans="2:20" customFormat="1" ht="48" customHeight="1" x14ac:dyDescent="0.25">
      <c r="B75" s="423" t="s">
        <v>35</v>
      </c>
      <c r="C75" s="423" t="s">
        <v>36</v>
      </c>
      <c r="D75" s="423"/>
      <c r="E75" s="399" t="s">
        <v>377</v>
      </c>
      <c r="F75" s="399"/>
      <c r="G75" s="399"/>
      <c r="H75" s="399"/>
      <c r="I75" s="399"/>
      <c r="J75" s="401" t="s">
        <v>583</v>
      </c>
      <c r="K75" s="401"/>
      <c r="L75" s="401"/>
      <c r="M75" s="401"/>
      <c r="N75" s="401"/>
      <c r="O75" s="401"/>
      <c r="P75" s="401"/>
      <c r="Q75" s="401"/>
      <c r="R75" s="401"/>
      <c r="S75" s="402">
        <v>1</v>
      </c>
      <c r="T75" s="403"/>
    </row>
    <row r="76" spans="2:20" customFormat="1" ht="37.9" customHeight="1" x14ac:dyDescent="0.25">
      <c r="B76" s="423"/>
      <c r="C76" s="423"/>
      <c r="D76" s="423"/>
      <c r="E76" s="399" t="s">
        <v>378</v>
      </c>
      <c r="F76" s="399"/>
      <c r="G76" s="399"/>
      <c r="H76" s="399"/>
      <c r="I76" s="399"/>
      <c r="J76" s="401" t="s">
        <v>584</v>
      </c>
      <c r="K76" s="401"/>
      <c r="L76" s="401"/>
      <c r="M76" s="401"/>
      <c r="N76" s="401"/>
      <c r="O76" s="401"/>
      <c r="P76" s="401"/>
      <c r="Q76" s="401"/>
      <c r="R76" s="401"/>
      <c r="S76" s="402">
        <v>1</v>
      </c>
      <c r="T76" s="403"/>
    </row>
    <row r="77" spans="2:20" customFormat="1" ht="134.44999999999999" customHeight="1" x14ac:dyDescent="0.25">
      <c r="B77" s="423"/>
      <c r="C77" s="423"/>
      <c r="D77" s="423"/>
      <c r="E77" s="399" t="s">
        <v>379</v>
      </c>
      <c r="F77" s="399"/>
      <c r="G77" s="399"/>
      <c r="H77" s="399"/>
      <c r="I77" s="399"/>
      <c r="J77" s="401" t="s">
        <v>297</v>
      </c>
      <c r="K77" s="401"/>
      <c r="L77" s="401"/>
      <c r="M77" s="401"/>
      <c r="N77" s="401"/>
      <c r="O77" s="401"/>
      <c r="P77" s="401"/>
      <c r="Q77" s="401"/>
      <c r="R77" s="401"/>
      <c r="S77" s="402">
        <v>1</v>
      </c>
      <c r="T77" s="403"/>
    </row>
    <row r="78" spans="2:20" customFormat="1" ht="56.25" customHeight="1" x14ac:dyDescent="0.25">
      <c r="B78" s="423"/>
      <c r="C78" s="423"/>
      <c r="D78" s="423"/>
      <c r="E78" s="399" t="s">
        <v>380</v>
      </c>
      <c r="F78" s="399"/>
      <c r="G78" s="399"/>
      <c r="H78" s="399"/>
      <c r="I78" s="399"/>
      <c r="J78" s="401" t="s">
        <v>585</v>
      </c>
      <c r="K78" s="401"/>
      <c r="L78" s="401"/>
      <c r="M78" s="401"/>
      <c r="N78" s="401"/>
      <c r="O78" s="401"/>
      <c r="P78" s="401"/>
      <c r="Q78" s="401"/>
      <c r="R78" s="401"/>
      <c r="S78" s="402">
        <v>1</v>
      </c>
      <c r="T78" s="403"/>
    </row>
    <row r="79" spans="2:20" customFormat="1" ht="47.45" customHeight="1" x14ac:dyDescent="0.25">
      <c r="B79" s="423"/>
      <c r="C79" s="423"/>
      <c r="D79" s="423"/>
      <c r="E79" s="399" t="s">
        <v>381</v>
      </c>
      <c r="F79" s="399"/>
      <c r="G79" s="399"/>
      <c r="H79" s="399"/>
      <c r="I79" s="399"/>
      <c r="J79" s="401" t="s">
        <v>127</v>
      </c>
      <c r="K79" s="401"/>
      <c r="L79" s="401"/>
      <c r="M79" s="401"/>
      <c r="N79" s="401"/>
      <c r="O79" s="401"/>
      <c r="P79" s="401"/>
      <c r="Q79" s="401"/>
      <c r="R79" s="401"/>
      <c r="S79" s="402">
        <v>1</v>
      </c>
      <c r="T79" s="403"/>
    </row>
    <row r="80" spans="2:20" customFormat="1" ht="118.9" customHeight="1" x14ac:dyDescent="0.25">
      <c r="B80" s="423"/>
      <c r="C80" s="423"/>
      <c r="D80" s="423"/>
      <c r="E80" s="423" t="s">
        <v>383</v>
      </c>
      <c r="F80" s="423"/>
      <c r="G80" s="423"/>
      <c r="H80" s="423"/>
      <c r="I80" s="423"/>
      <c r="J80" s="400" t="s">
        <v>1023</v>
      </c>
      <c r="K80" s="400"/>
      <c r="L80" s="400"/>
      <c r="M80" s="400"/>
      <c r="N80" s="400"/>
      <c r="O80" s="400"/>
      <c r="P80" s="400"/>
      <c r="Q80" s="400"/>
      <c r="R80" s="400"/>
      <c r="S80" s="402">
        <v>1</v>
      </c>
      <c r="T80" s="403"/>
    </row>
    <row r="81" spans="2:20" customFormat="1" ht="44.45" customHeight="1" x14ac:dyDescent="0.25">
      <c r="B81" s="423"/>
      <c r="C81" s="423"/>
      <c r="D81" s="423"/>
      <c r="E81" s="399" t="s">
        <v>382</v>
      </c>
      <c r="F81" s="399"/>
      <c r="G81" s="399"/>
      <c r="H81" s="399"/>
      <c r="I81" s="399"/>
      <c r="J81" s="401" t="s">
        <v>586</v>
      </c>
      <c r="K81" s="401"/>
      <c r="L81" s="401"/>
      <c r="M81" s="401"/>
      <c r="N81" s="401"/>
      <c r="O81" s="401"/>
      <c r="P81" s="401"/>
      <c r="Q81" s="401"/>
      <c r="R81" s="401"/>
      <c r="S81" s="402">
        <v>1</v>
      </c>
      <c r="T81" s="403"/>
    </row>
    <row r="82" spans="2:20" customFormat="1" ht="139.5" customHeight="1" x14ac:dyDescent="0.25">
      <c r="B82" s="424"/>
      <c r="C82" s="424"/>
      <c r="D82" s="424"/>
      <c r="E82" s="424" t="s">
        <v>384</v>
      </c>
      <c r="F82" s="424"/>
      <c r="G82" s="424"/>
      <c r="H82" s="424"/>
      <c r="I82" s="424"/>
      <c r="J82" s="760" t="s">
        <v>1031</v>
      </c>
      <c r="K82" s="760"/>
      <c r="L82" s="760"/>
      <c r="M82" s="760"/>
      <c r="N82" s="760"/>
      <c r="O82" s="760"/>
      <c r="P82" s="760"/>
      <c r="Q82" s="760"/>
      <c r="R82" s="760"/>
      <c r="S82" s="731">
        <v>1</v>
      </c>
      <c r="T82" s="732"/>
    </row>
    <row r="83" spans="2:20" customFormat="1" ht="129.6" customHeight="1" x14ac:dyDescent="0.25">
      <c r="B83" s="729" t="s">
        <v>37</v>
      </c>
      <c r="C83" s="423" t="s">
        <v>38</v>
      </c>
      <c r="D83" s="423"/>
      <c r="E83" s="399" t="s">
        <v>385</v>
      </c>
      <c r="F83" s="399"/>
      <c r="G83" s="399"/>
      <c r="H83" s="399"/>
      <c r="I83" s="399"/>
      <c r="J83" s="401" t="s">
        <v>587</v>
      </c>
      <c r="K83" s="401"/>
      <c r="L83" s="401"/>
      <c r="M83" s="401"/>
      <c r="N83" s="401"/>
      <c r="O83" s="401"/>
      <c r="P83" s="401"/>
      <c r="Q83" s="401"/>
      <c r="R83" s="401"/>
      <c r="S83" s="402">
        <v>1</v>
      </c>
      <c r="T83" s="403"/>
    </row>
    <row r="84" spans="2:20" customFormat="1" ht="50.45" customHeight="1" x14ac:dyDescent="0.25">
      <c r="B84" s="729"/>
      <c r="C84" s="423"/>
      <c r="D84" s="423"/>
      <c r="E84" s="399" t="s">
        <v>386</v>
      </c>
      <c r="F84" s="399"/>
      <c r="G84" s="399"/>
      <c r="H84" s="399"/>
      <c r="I84" s="399"/>
      <c r="J84" s="401" t="s">
        <v>588</v>
      </c>
      <c r="K84" s="401"/>
      <c r="L84" s="401"/>
      <c r="M84" s="401"/>
      <c r="N84" s="401"/>
      <c r="O84" s="401"/>
      <c r="P84" s="401"/>
      <c r="Q84" s="401"/>
      <c r="R84" s="401"/>
      <c r="S84" s="402">
        <v>1</v>
      </c>
      <c r="T84" s="403"/>
    </row>
    <row r="85" spans="2:20" customFormat="1" ht="30" customHeight="1" x14ac:dyDescent="0.25">
      <c r="B85" s="730"/>
      <c r="C85" s="424"/>
      <c r="D85" s="424"/>
      <c r="E85" s="733" t="s">
        <v>380</v>
      </c>
      <c r="F85" s="733"/>
      <c r="G85" s="733"/>
      <c r="H85" s="733"/>
      <c r="I85" s="733"/>
      <c r="J85" s="734" t="s">
        <v>111</v>
      </c>
      <c r="K85" s="734"/>
      <c r="L85" s="734"/>
      <c r="M85" s="734"/>
      <c r="N85" s="734"/>
      <c r="O85" s="734"/>
      <c r="P85" s="734"/>
      <c r="Q85" s="734"/>
      <c r="R85" s="734"/>
      <c r="S85" s="731">
        <v>1</v>
      </c>
      <c r="T85" s="732"/>
    </row>
    <row r="86" spans="2:20" customFormat="1" ht="131.44999999999999" customHeight="1" x14ac:dyDescent="0.25">
      <c r="B86" s="423" t="s">
        <v>39</v>
      </c>
      <c r="C86" s="423" t="s">
        <v>40</v>
      </c>
      <c r="D86" s="423"/>
      <c r="E86" s="399" t="s">
        <v>385</v>
      </c>
      <c r="F86" s="399"/>
      <c r="G86" s="399"/>
      <c r="H86" s="399"/>
      <c r="I86" s="399"/>
      <c r="J86" s="401" t="s">
        <v>897</v>
      </c>
      <c r="K86" s="401"/>
      <c r="L86" s="401"/>
      <c r="M86" s="401"/>
      <c r="N86" s="401"/>
      <c r="O86" s="401"/>
      <c r="P86" s="401"/>
      <c r="Q86" s="401"/>
      <c r="R86" s="401"/>
      <c r="S86" s="402">
        <v>1</v>
      </c>
      <c r="T86" s="403"/>
    </row>
    <row r="87" spans="2:20" customFormat="1" ht="27.75" customHeight="1" x14ac:dyDescent="0.25">
      <c r="B87" s="423"/>
      <c r="C87" s="423"/>
      <c r="D87" s="423"/>
      <c r="E87" s="399" t="s">
        <v>378</v>
      </c>
      <c r="F87" s="399"/>
      <c r="G87" s="399"/>
      <c r="H87" s="399"/>
      <c r="I87" s="399"/>
      <c r="J87" s="401" t="s">
        <v>1032</v>
      </c>
      <c r="K87" s="401"/>
      <c r="L87" s="401"/>
      <c r="M87" s="401"/>
      <c r="N87" s="401"/>
      <c r="O87" s="401"/>
      <c r="P87" s="401"/>
      <c r="Q87" s="401"/>
      <c r="R87" s="401"/>
      <c r="S87" s="402">
        <v>1</v>
      </c>
      <c r="T87" s="403"/>
    </row>
    <row r="88" spans="2:20" customFormat="1" ht="213.6" customHeight="1" x14ac:dyDescent="0.25">
      <c r="B88" s="423"/>
      <c r="C88" s="423"/>
      <c r="D88" s="423"/>
      <c r="E88" s="399" t="s">
        <v>387</v>
      </c>
      <c r="F88" s="399"/>
      <c r="G88" s="399"/>
      <c r="H88" s="399"/>
      <c r="I88" s="399"/>
      <c r="J88" s="401" t="s">
        <v>589</v>
      </c>
      <c r="K88" s="401"/>
      <c r="L88" s="401"/>
      <c r="M88" s="401"/>
      <c r="N88" s="401"/>
      <c r="O88" s="401"/>
      <c r="P88" s="401"/>
      <c r="Q88" s="401"/>
      <c r="R88" s="401"/>
      <c r="S88" s="402">
        <v>1</v>
      </c>
      <c r="T88" s="403"/>
    </row>
    <row r="89" spans="2:20" customFormat="1" ht="35.450000000000003" customHeight="1" x14ac:dyDescent="0.25">
      <c r="B89" s="423"/>
      <c r="C89" s="423"/>
      <c r="D89" s="423"/>
      <c r="E89" s="399" t="s">
        <v>388</v>
      </c>
      <c r="F89" s="399"/>
      <c r="G89" s="399"/>
      <c r="H89" s="399"/>
      <c r="I89" s="399"/>
      <c r="J89" s="401" t="s">
        <v>313</v>
      </c>
      <c r="K89" s="401"/>
      <c r="L89" s="401"/>
      <c r="M89" s="401"/>
      <c r="N89" s="401"/>
      <c r="O89" s="401"/>
      <c r="P89" s="401"/>
      <c r="Q89" s="401"/>
      <c r="R89" s="401"/>
      <c r="S89" s="402">
        <v>1</v>
      </c>
      <c r="T89" s="403"/>
    </row>
    <row r="90" spans="2:20" customFormat="1" ht="36.6" customHeight="1" x14ac:dyDescent="0.25">
      <c r="B90" s="423"/>
      <c r="C90" s="423"/>
      <c r="D90" s="423"/>
      <c r="E90" s="399" t="s">
        <v>380</v>
      </c>
      <c r="F90" s="399"/>
      <c r="G90" s="399"/>
      <c r="H90" s="399"/>
      <c r="I90" s="399"/>
      <c r="J90" s="401" t="s">
        <v>590</v>
      </c>
      <c r="K90" s="401"/>
      <c r="L90" s="401"/>
      <c r="M90" s="401"/>
      <c r="N90" s="401"/>
      <c r="O90" s="401"/>
      <c r="P90" s="401"/>
      <c r="Q90" s="401"/>
      <c r="R90" s="401"/>
      <c r="S90" s="402">
        <v>1</v>
      </c>
      <c r="T90" s="403"/>
    </row>
    <row r="91" spans="2:20" customFormat="1" ht="46.15" customHeight="1" x14ac:dyDescent="0.25">
      <c r="B91" s="423"/>
      <c r="C91" s="423"/>
      <c r="D91" s="423"/>
      <c r="E91" s="399" t="s">
        <v>381</v>
      </c>
      <c r="F91" s="399"/>
      <c r="G91" s="399"/>
      <c r="H91" s="399"/>
      <c r="I91" s="399"/>
      <c r="J91" s="401" t="s">
        <v>591</v>
      </c>
      <c r="K91" s="401"/>
      <c r="L91" s="401"/>
      <c r="M91" s="401"/>
      <c r="N91" s="401"/>
      <c r="O91" s="401"/>
      <c r="P91" s="401"/>
      <c r="Q91" s="401"/>
      <c r="R91" s="401"/>
      <c r="S91" s="402">
        <v>1</v>
      </c>
      <c r="T91" s="403"/>
    </row>
    <row r="92" spans="2:20" customFormat="1" ht="52.9" customHeight="1" x14ac:dyDescent="0.25">
      <c r="B92" s="423"/>
      <c r="C92" s="423"/>
      <c r="D92" s="423"/>
      <c r="E92" s="399" t="s">
        <v>382</v>
      </c>
      <c r="F92" s="399"/>
      <c r="G92" s="399"/>
      <c r="H92" s="399"/>
      <c r="I92" s="399"/>
      <c r="J92" s="401" t="s">
        <v>592</v>
      </c>
      <c r="K92" s="401"/>
      <c r="L92" s="401"/>
      <c r="M92" s="401"/>
      <c r="N92" s="401"/>
      <c r="O92" s="401"/>
      <c r="P92" s="401"/>
      <c r="Q92" s="401"/>
      <c r="R92" s="401"/>
      <c r="S92" s="402">
        <v>1</v>
      </c>
      <c r="T92" s="403"/>
    </row>
    <row r="93" spans="2:20" customFormat="1" ht="36" customHeight="1" x14ac:dyDescent="0.25">
      <c r="B93" s="423"/>
      <c r="C93" s="423"/>
      <c r="D93" s="423"/>
      <c r="E93" s="399" t="s">
        <v>389</v>
      </c>
      <c r="F93" s="399"/>
      <c r="G93" s="399"/>
      <c r="H93" s="399"/>
      <c r="I93" s="399"/>
      <c r="J93" s="401" t="s">
        <v>593</v>
      </c>
      <c r="K93" s="401"/>
      <c r="L93" s="401"/>
      <c r="M93" s="401"/>
      <c r="N93" s="401"/>
      <c r="O93" s="401"/>
      <c r="P93" s="401"/>
      <c r="Q93" s="401"/>
      <c r="R93" s="401"/>
      <c r="S93" s="402">
        <v>1</v>
      </c>
      <c r="T93" s="403"/>
    </row>
    <row r="94" spans="2:20" s="82" customFormat="1" ht="115.15" customHeight="1" x14ac:dyDescent="0.25">
      <c r="B94" s="292" t="s">
        <v>594</v>
      </c>
      <c r="C94" s="423" t="s">
        <v>595</v>
      </c>
      <c r="D94" s="423"/>
      <c r="E94" s="399" t="s">
        <v>596</v>
      </c>
      <c r="F94" s="399"/>
      <c r="G94" s="399"/>
      <c r="H94" s="399"/>
      <c r="I94" s="399"/>
      <c r="J94" s="400" t="s">
        <v>599</v>
      </c>
      <c r="K94" s="400"/>
      <c r="L94" s="400"/>
      <c r="M94" s="400"/>
      <c r="N94" s="400"/>
      <c r="O94" s="400"/>
      <c r="P94" s="400"/>
      <c r="Q94" s="400"/>
      <c r="R94" s="400"/>
      <c r="S94" s="402">
        <v>1</v>
      </c>
      <c r="T94" s="402"/>
    </row>
    <row r="95" spans="2:20" s="82" customFormat="1" ht="134.44999999999999" customHeight="1" x14ac:dyDescent="0.25">
      <c r="B95" s="292" t="s">
        <v>594</v>
      </c>
      <c r="C95" s="512" t="s">
        <v>597</v>
      </c>
      <c r="D95" s="512"/>
      <c r="E95" s="399" t="s">
        <v>390</v>
      </c>
      <c r="F95" s="399"/>
      <c r="G95" s="399"/>
      <c r="H95" s="399"/>
      <c r="I95" s="399"/>
      <c r="J95" s="401" t="s">
        <v>598</v>
      </c>
      <c r="K95" s="401"/>
      <c r="L95" s="401"/>
      <c r="M95" s="401"/>
      <c r="N95" s="401"/>
      <c r="O95" s="401"/>
      <c r="P95" s="401"/>
      <c r="Q95" s="401"/>
      <c r="R95" s="401"/>
      <c r="S95" s="402">
        <v>1</v>
      </c>
      <c r="T95" s="403"/>
    </row>
    <row r="96" spans="2:20" ht="17.25" customHeight="1" x14ac:dyDescent="0.2">
      <c r="B96" s="740"/>
      <c r="C96" s="741"/>
      <c r="D96" s="741"/>
      <c r="E96" s="649"/>
      <c r="F96" s="649"/>
      <c r="G96" s="649"/>
      <c r="H96" s="649"/>
      <c r="I96" s="649"/>
      <c r="J96" s="649"/>
      <c r="K96" s="649"/>
      <c r="L96" s="649"/>
      <c r="M96" s="649"/>
      <c r="N96" s="649"/>
      <c r="O96" s="649"/>
      <c r="P96" s="649"/>
      <c r="Q96" s="649"/>
      <c r="R96" s="649"/>
      <c r="S96" s="649"/>
      <c r="T96" s="650"/>
    </row>
    <row r="97" spans="1:21" ht="28.5" customHeight="1" x14ac:dyDescent="0.2">
      <c r="B97" s="753" t="s">
        <v>29</v>
      </c>
      <c r="C97" s="754"/>
      <c r="D97" s="472" t="s">
        <v>560</v>
      </c>
      <c r="E97" s="473"/>
      <c r="F97" s="473"/>
      <c r="G97" s="473"/>
      <c r="H97" s="473"/>
      <c r="I97" s="473"/>
      <c r="J97" s="474"/>
      <c r="K97" s="472" t="s">
        <v>279</v>
      </c>
      <c r="L97" s="473"/>
      <c r="M97" s="473"/>
      <c r="N97" s="473"/>
      <c r="O97" s="473"/>
      <c r="P97" s="473"/>
      <c r="Q97" s="473"/>
      <c r="R97" s="474"/>
      <c r="S97" s="411" t="s">
        <v>4</v>
      </c>
      <c r="T97" s="412"/>
    </row>
    <row r="98" spans="1:21" ht="99.6" customHeight="1" x14ac:dyDescent="0.2">
      <c r="B98" s="359" t="s">
        <v>594</v>
      </c>
      <c r="C98" s="359"/>
      <c r="D98" s="360" t="s">
        <v>1345</v>
      </c>
      <c r="E98" s="361"/>
      <c r="F98" s="361"/>
      <c r="G98" s="361"/>
      <c r="H98" s="361"/>
      <c r="I98" s="361"/>
      <c r="J98" s="362"/>
      <c r="K98" s="363" t="s">
        <v>786</v>
      </c>
      <c r="L98" s="363"/>
      <c r="M98" s="363"/>
      <c r="N98" s="363"/>
      <c r="O98" s="363"/>
      <c r="P98" s="363"/>
      <c r="Q98" s="363"/>
      <c r="R98" s="363"/>
      <c r="S98" s="358" t="s">
        <v>1346</v>
      </c>
      <c r="T98" s="358"/>
    </row>
    <row r="99" spans="1:21" ht="36" customHeight="1" x14ac:dyDescent="0.2">
      <c r="B99" s="359" t="s">
        <v>1347</v>
      </c>
      <c r="C99" s="359"/>
      <c r="D99" s="360" t="s">
        <v>1348</v>
      </c>
      <c r="E99" s="361"/>
      <c r="F99" s="361"/>
      <c r="G99" s="361"/>
      <c r="H99" s="361"/>
      <c r="I99" s="361"/>
      <c r="J99" s="362"/>
      <c r="K99" s="363" t="s">
        <v>786</v>
      </c>
      <c r="L99" s="363"/>
      <c r="M99" s="363"/>
      <c r="N99" s="363"/>
      <c r="O99" s="363"/>
      <c r="P99" s="363"/>
      <c r="Q99" s="363"/>
      <c r="R99" s="363"/>
      <c r="S99" s="358">
        <v>44221</v>
      </c>
      <c r="T99" s="358"/>
    </row>
    <row r="100" spans="1:21" ht="36" customHeight="1" x14ac:dyDescent="0.2">
      <c r="B100" s="359" t="s">
        <v>594</v>
      </c>
      <c r="C100" s="359"/>
      <c r="D100" s="360" t="s">
        <v>1349</v>
      </c>
      <c r="E100" s="361"/>
      <c r="F100" s="361"/>
      <c r="G100" s="361"/>
      <c r="H100" s="361"/>
      <c r="I100" s="361"/>
      <c r="J100" s="362"/>
      <c r="K100" s="363" t="s">
        <v>786</v>
      </c>
      <c r="L100" s="363"/>
      <c r="M100" s="363"/>
      <c r="N100" s="363"/>
      <c r="O100" s="363"/>
      <c r="P100" s="363"/>
      <c r="Q100" s="363"/>
      <c r="R100" s="363"/>
      <c r="S100" s="358">
        <v>44222</v>
      </c>
      <c r="T100" s="358"/>
    </row>
    <row r="101" spans="1:21" ht="39" customHeight="1" x14ac:dyDescent="0.2">
      <c r="B101" s="359" t="s">
        <v>594</v>
      </c>
      <c r="C101" s="359"/>
      <c r="D101" s="360" t="s">
        <v>1350</v>
      </c>
      <c r="E101" s="361"/>
      <c r="F101" s="361"/>
      <c r="G101" s="361"/>
      <c r="H101" s="361"/>
      <c r="I101" s="361"/>
      <c r="J101" s="362"/>
      <c r="K101" s="363" t="s">
        <v>786</v>
      </c>
      <c r="L101" s="363"/>
      <c r="M101" s="363"/>
      <c r="N101" s="363"/>
      <c r="O101" s="363"/>
      <c r="P101" s="363"/>
      <c r="Q101" s="363"/>
      <c r="R101" s="363"/>
      <c r="S101" s="358">
        <v>44221</v>
      </c>
      <c r="T101" s="358"/>
    </row>
    <row r="102" spans="1:21" ht="35.450000000000003" customHeight="1" x14ac:dyDescent="0.2">
      <c r="B102" s="513" t="s">
        <v>594</v>
      </c>
      <c r="C102" s="514"/>
      <c r="D102" s="360" t="s">
        <v>1351</v>
      </c>
      <c r="E102" s="361"/>
      <c r="F102" s="361"/>
      <c r="G102" s="361"/>
      <c r="H102" s="361"/>
      <c r="I102" s="361"/>
      <c r="J102" s="362"/>
      <c r="K102" s="363" t="s">
        <v>786</v>
      </c>
      <c r="L102" s="363"/>
      <c r="M102" s="363"/>
      <c r="N102" s="363"/>
      <c r="O102" s="363"/>
      <c r="P102" s="363"/>
      <c r="Q102" s="363"/>
      <c r="R102" s="363"/>
      <c r="S102" s="515">
        <v>44222</v>
      </c>
      <c r="T102" s="516"/>
    </row>
    <row r="103" spans="1:21" ht="36.6" customHeight="1" x14ac:dyDescent="0.2">
      <c r="B103" s="359" t="s">
        <v>594</v>
      </c>
      <c r="C103" s="359"/>
      <c r="D103" s="360" t="s">
        <v>1352</v>
      </c>
      <c r="E103" s="361"/>
      <c r="F103" s="361"/>
      <c r="G103" s="361"/>
      <c r="H103" s="361"/>
      <c r="I103" s="361"/>
      <c r="J103" s="362"/>
      <c r="K103" s="363" t="s">
        <v>786</v>
      </c>
      <c r="L103" s="363"/>
      <c r="M103" s="363"/>
      <c r="N103" s="363"/>
      <c r="O103" s="363"/>
      <c r="P103" s="363"/>
      <c r="Q103" s="363"/>
      <c r="R103" s="363"/>
      <c r="S103" s="358">
        <v>44223</v>
      </c>
      <c r="T103" s="358"/>
    </row>
    <row r="104" spans="1:21" ht="25.9" customHeight="1" x14ac:dyDescent="0.2">
      <c r="A104" s="2"/>
      <c r="B104" s="756" t="s">
        <v>41</v>
      </c>
      <c r="C104" s="757"/>
      <c r="D104" s="757"/>
      <c r="E104" s="757"/>
      <c r="F104" s="757"/>
      <c r="G104" s="757"/>
      <c r="H104" s="757"/>
      <c r="I104" s="757"/>
      <c r="J104" s="757"/>
      <c r="K104" s="757"/>
      <c r="L104" s="757"/>
      <c r="M104" s="757"/>
      <c r="N104" s="757"/>
      <c r="O104" s="757"/>
      <c r="P104" s="757"/>
      <c r="Q104" s="757"/>
      <c r="R104" s="757"/>
      <c r="S104" s="757"/>
      <c r="T104" s="758"/>
      <c r="U104" s="280"/>
    </row>
    <row r="105" spans="1:21" ht="24.6" customHeight="1" x14ac:dyDescent="0.2">
      <c r="A105" s="2"/>
      <c r="B105" s="411" t="s">
        <v>42</v>
      </c>
      <c r="C105" s="418"/>
      <c r="D105" s="418"/>
      <c r="E105" s="412"/>
      <c r="F105" s="83" t="s">
        <v>29</v>
      </c>
      <c r="G105" s="411" t="s">
        <v>43</v>
      </c>
      <c r="H105" s="418"/>
      <c r="I105" s="418"/>
      <c r="J105" s="418"/>
      <c r="K105" s="418"/>
      <c r="L105" s="418"/>
      <c r="M105" s="418"/>
      <c r="N105" s="418"/>
      <c r="O105" s="418"/>
      <c r="P105" s="418"/>
      <c r="Q105" s="418"/>
      <c r="R105" s="412"/>
      <c r="S105" s="411" t="s">
        <v>4</v>
      </c>
      <c r="T105" s="412"/>
    </row>
    <row r="106" spans="1:21" ht="37.9" customHeight="1" x14ac:dyDescent="0.2">
      <c r="A106" s="2"/>
      <c r="B106" s="382" t="s">
        <v>1033</v>
      </c>
      <c r="C106" s="382"/>
      <c r="D106" s="382"/>
      <c r="E106" s="382"/>
      <c r="F106" s="337" t="s">
        <v>33</v>
      </c>
      <c r="G106" s="383" t="s">
        <v>1123</v>
      </c>
      <c r="H106" s="383"/>
      <c r="I106" s="383"/>
      <c r="J106" s="383"/>
      <c r="K106" s="383"/>
      <c r="L106" s="383"/>
      <c r="M106" s="383"/>
      <c r="N106" s="383"/>
      <c r="O106" s="383"/>
      <c r="P106" s="383"/>
      <c r="Q106" s="383"/>
      <c r="R106" s="383"/>
      <c r="S106" s="358">
        <v>44223</v>
      </c>
      <c r="T106" s="358"/>
    </row>
    <row r="107" spans="1:21" ht="37.9" customHeight="1" x14ac:dyDescent="0.2">
      <c r="A107" s="2"/>
      <c r="B107" s="382"/>
      <c r="C107" s="382"/>
      <c r="D107" s="382"/>
      <c r="E107" s="382"/>
      <c r="F107" s="337">
        <v>1</v>
      </c>
      <c r="G107" s="383" t="s">
        <v>1318</v>
      </c>
      <c r="H107" s="383"/>
      <c r="I107" s="383"/>
      <c r="J107" s="383"/>
      <c r="K107" s="383"/>
      <c r="L107" s="383"/>
      <c r="M107" s="383"/>
      <c r="N107" s="383"/>
      <c r="O107" s="383"/>
      <c r="P107" s="383"/>
      <c r="Q107" s="383"/>
      <c r="R107" s="383"/>
      <c r="S107" s="358">
        <v>44218</v>
      </c>
      <c r="T107" s="358"/>
    </row>
    <row r="108" spans="1:21" ht="37.9" customHeight="1" x14ac:dyDescent="0.2">
      <c r="A108" s="2"/>
      <c r="B108" s="382"/>
      <c r="C108" s="382"/>
      <c r="D108" s="382"/>
      <c r="E108" s="382"/>
      <c r="F108" s="337" t="s">
        <v>33</v>
      </c>
      <c r="G108" s="383" t="s">
        <v>1124</v>
      </c>
      <c r="H108" s="383"/>
      <c r="I108" s="383"/>
      <c r="J108" s="383"/>
      <c r="K108" s="383"/>
      <c r="L108" s="383"/>
      <c r="M108" s="383"/>
      <c r="N108" s="383"/>
      <c r="O108" s="383"/>
      <c r="P108" s="383"/>
      <c r="Q108" s="383"/>
      <c r="R108" s="383"/>
      <c r="S108" s="358">
        <v>44223</v>
      </c>
      <c r="T108" s="358"/>
    </row>
    <row r="109" spans="1:21" ht="37.9" customHeight="1" x14ac:dyDescent="0.2">
      <c r="A109" s="2"/>
      <c r="B109" s="382" t="s">
        <v>1114</v>
      </c>
      <c r="C109" s="382"/>
      <c r="D109" s="382"/>
      <c r="E109" s="382"/>
      <c r="F109" s="337" t="s">
        <v>33</v>
      </c>
      <c r="G109" s="383" t="s">
        <v>1319</v>
      </c>
      <c r="H109" s="383"/>
      <c r="I109" s="383"/>
      <c r="J109" s="383"/>
      <c r="K109" s="383"/>
      <c r="L109" s="383"/>
      <c r="M109" s="383"/>
      <c r="N109" s="383"/>
      <c r="O109" s="383"/>
      <c r="P109" s="383"/>
      <c r="Q109" s="383"/>
      <c r="R109" s="383"/>
      <c r="S109" s="358">
        <v>44221</v>
      </c>
      <c r="T109" s="358"/>
    </row>
    <row r="110" spans="1:21" ht="37.9" customHeight="1" x14ac:dyDescent="0.2">
      <c r="A110" s="2"/>
      <c r="B110" s="382" t="s">
        <v>1125</v>
      </c>
      <c r="C110" s="382"/>
      <c r="D110" s="382"/>
      <c r="E110" s="382"/>
      <c r="F110" s="337">
        <v>3</v>
      </c>
      <c r="G110" s="383" t="s">
        <v>1320</v>
      </c>
      <c r="H110" s="383"/>
      <c r="I110" s="383"/>
      <c r="J110" s="383"/>
      <c r="K110" s="383"/>
      <c r="L110" s="383"/>
      <c r="M110" s="383"/>
      <c r="N110" s="383"/>
      <c r="O110" s="383"/>
      <c r="P110" s="383"/>
      <c r="Q110" s="383"/>
      <c r="R110" s="383"/>
      <c r="S110" s="358">
        <v>44218</v>
      </c>
      <c r="T110" s="358"/>
    </row>
    <row r="111" spans="1:21" ht="37.9" customHeight="1" x14ac:dyDescent="0.2">
      <c r="A111" s="2"/>
      <c r="B111" s="382"/>
      <c r="C111" s="382"/>
      <c r="D111" s="382"/>
      <c r="E111" s="382"/>
      <c r="F111" s="337" t="s">
        <v>33</v>
      </c>
      <c r="G111" s="383" t="s">
        <v>1321</v>
      </c>
      <c r="H111" s="383"/>
      <c r="I111" s="383"/>
      <c r="J111" s="383"/>
      <c r="K111" s="383"/>
      <c r="L111" s="383"/>
      <c r="M111" s="383"/>
      <c r="N111" s="383"/>
      <c r="O111" s="383"/>
      <c r="P111" s="383"/>
      <c r="Q111" s="383"/>
      <c r="R111" s="383"/>
      <c r="S111" s="358">
        <v>44222</v>
      </c>
      <c r="T111" s="358"/>
    </row>
    <row r="112" spans="1:21" ht="37.9" customHeight="1" x14ac:dyDescent="0.2">
      <c r="A112" s="2"/>
      <c r="B112" s="382" t="s">
        <v>1322</v>
      </c>
      <c r="C112" s="382"/>
      <c r="D112" s="382"/>
      <c r="E112" s="382"/>
      <c r="F112" s="337" t="s">
        <v>33</v>
      </c>
      <c r="G112" s="383" t="s">
        <v>1323</v>
      </c>
      <c r="H112" s="383"/>
      <c r="I112" s="383"/>
      <c r="J112" s="383"/>
      <c r="K112" s="383"/>
      <c r="L112" s="383"/>
      <c r="M112" s="383"/>
      <c r="N112" s="383"/>
      <c r="O112" s="383"/>
      <c r="P112" s="383"/>
      <c r="Q112" s="383"/>
      <c r="R112" s="383"/>
      <c r="S112" s="358">
        <v>44218</v>
      </c>
      <c r="T112" s="358"/>
    </row>
    <row r="113" spans="1:21" ht="37.9" customHeight="1" x14ac:dyDescent="0.2">
      <c r="A113" s="2"/>
      <c r="B113" s="382"/>
      <c r="C113" s="382"/>
      <c r="D113" s="382"/>
      <c r="E113" s="382"/>
      <c r="F113" s="337" t="s">
        <v>33</v>
      </c>
      <c r="G113" s="383" t="s">
        <v>1324</v>
      </c>
      <c r="H113" s="383"/>
      <c r="I113" s="383"/>
      <c r="J113" s="383"/>
      <c r="K113" s="383"/>
      <c r="L113" s="383"/>
      <c r="M113" s="383"/>
      <c r="N113" s="383"/>
      <c r="O113" s="383"/>
      <c r="P113" s="383"/>
      <c r="Q113" s="383"/>
      <c r="R113" s="383"/>
      <c r="S113" s="358">
        <v>44222</v>
      </c>
      <c r="T113" s="358"/>
    </row>
    <row r="114" spans="1:21" ht="37.9" customHeight="1" x14ac:dyDescent="0.2">
      <c r="A114" s="2"/>
      <c r="B114" s="382" t="s">
        <v>1325</v>
      </c>
      <c r="C114" s="382"/>
      <c r="D114" s="382"/>
      <c r="E114" s="382"/>
      <c r="F114" s="337" t="s">
        <v>33</v>
      </c>
      <c r="G114" s="383" t="s">
        <v>1326</v>
      </c>
      <c r="H114" s="383"/>
      <c r="I114" s="383"/>
      <c r="J114" s="383"/>
      <c r="K114" s="383"/>
      <c r="L114" s="383"/>
      <c r="M114" s="383"/>
      <c r="N114" s="383"/>
      <c r="O114" s="383"/>
      <c r="P114" s="383"/>
      <c r="Q114" s="383"/>
      <c r="R114" s="383"/>
      <c r="S114" s="358">
        <v>44217</v>
      </c>
      <c r="T114" s="358"/>
    </row>
    <row r="115" spans="1:21" ht="37.9" customHeight="1" x14ac:dyDescent="0.2">
      <c r="A115" s="2"/>
      <c r="B115" s="382"/>
      <c r="C115" s="382"/>
      <c r="D115" s="382"/>
      <c r="E115" s="382"/>
      <c r="F115" s="337" t="s">
        <v>33</v>
      </c>
      <c r="G115" s="383" t="s">
        <v>1327</v>
      </c>
      <c r="H115" s="383"/>
      <c r="I115" s="383"/>
      <c r="J115" s="383"/>
      <c r="K115" s="383"/>
      <c r="L115" s="383"/>
      <c r="M115" s="383"/>
      <c r="N115" s="383"/>
      <c r="O115" s="383"/>
      <c r="P115" s="383"/>
      <c r="Q115" s="383"/>
      <c r="R115" s="383"/>
      <c r="S115" s="358">
        <v>44221</v>
      </c>
      <c r="T115" s="358"/>
    </row>
    <row r="116" spans="1:21" ht="15" customHeight="1" x14ac:dyDescent="0.2">
      <c r="B116" s="45"/>
      <c r="C116" s="40"/>
      <c r="D116" s="40"/>
      <c r="E116" s="40"/>
      <c r="F116" s="40"/>
      <c r="G116" s="40"/>
      <c r="H116" s="40"/>
      <c r="I116" s="40"/>
      <c r="J116" s="40"/>
      <c r="K116" s="40"/>
      <c r="L116" s="40"/>
      <c r="M116" s="40"/>
      <c r="N116" s="40"/>
      <c r="O116" s="40"/>
      <c r="P116" s="40"/>
      <c r="Q116" s="40"/>
      <c r="R116" s="40"/>
      <c r="S116" s="40"/>
      <c r="T116" s="41"/>
    </row>
    <row r="117" spans="1:21" ht="25.5" customHeight="1" x14ac:dyDescent="0.2">
      <c r="B117" s="519" t="s">
        <v>289</v>
      </c>
      <c r="C117" s="520"/>
      <c r="D117" s="520"/>
      <c r="E117" s="520"/>
      <c r="F117" s="520"/>
      <c r="G117" s="520"/>
      <c r="H117" s="520"/>
      <c r="I117" s="520"/>
      <c r="J117" s="520"/>
      <c r="K117" s="520"/>
      <c r="L117" s="520"/>
      <c r="M117" s="520"/>
      <c r="N117" s="520"/>
      <c r="O117" s="520"/>
      <c r="P117" s="520"/>
      <c r="Q117" s="520"/>
      <c r="R117" s="520"/>
      <c r="S117" s="520"/>
      <c r="T117" s="521"/>
      <c r="U117" s="280"/>
    </row>
    <row r="118" spans="1:21" ht="34.9" customHeight="1" x14ac:dyDescent="0.2">
      <c r="B118" s="517" t="s">
        <v>44</v>
      </c>
      <c r="C118" s="518"/>
      <c r="D118" s="411" t="s">
        <v>391</v>
      </c>
      <c r="E118" s="418"/>
      <c r="F118" s="418"/>
      <c r="G118" s="418"/>
      <c r="H118" s="418"/>
      <c r="I118" s="418"/>
      <c r="J118" s="412"/>
      <c r="K118" s="411" t="s">
        <v>45</v>
      </c>
      <c r="L118" s="418"/>
      <c r="M118" s="418"/>
      <c r="N118" s="418"/>
      <c r="O118" s="418"/>
      <c r="P118" s="418"/>
      <c r="Q118" s="418"/>
      <c r="R118" s="412"/>
      <c r="S118" s="411" t="s">
        <v>4</v>
      </c>
      <c r="T118" s="412"/>
    </row>
    <row r="119" spans="1:21" ht="36" customHeight="1" x14ac:dyDescent="0.2">
      <c r="B119" s="404" t="s">
        <v>1131</v>
      </c>
      <c r="C119" s="405"/>
      <c r="D119" s="770" t="s">
        <v>1132</v>
      </c>
      <c r="E119" s="771"/>
      <c r="F119" s="771"/>
      <c r="G119" s="771"/>
      <c r="H119" s="771"/>
      <c r="I119" s="771"/>
      <c r="J119" s="772"/>
      <c r="K119" s="767" t="s">
        <v>1133</v>
      </c>
      <c r="L119" s="768"/>
      <c r="M119" s="768"/>
      <c r="N119" s="768"/>
      <c r="O119" s="768"/>
      <c r="P119" s="768"/>
      <c r="Q119" s="768"/>
      <c r="R119" s="769"/>
      <c r="S119" s="476" t="s">
        <v>1336</v>
      </c>
      <c r="T119" s="477"/>
    </row>
    <row r="120" spans="1:21" ht="36" customHeight="1" x14ac:dyDescent="0.2">
      <c r="B120" s="404" t="s">
        <v>10</v>
      </c>
      <c r="C120" s="405"/>
      <c r="D120" s="767" t="s">
        <v>1337</v>
      </c>
      <c r="E120" s="768"/>
      <c r="F120" s="768"/>
      <c r="G120" s="768"/>
      <c r="H120" s="768"/>
      <c r="I120" s="768"/>
      <c r="J120" s="769"/>
      <c r="K120" s="767" t="s">
        <v>1338</v>
      </c>
      <c r="L120" s="768"/>
      <c r="M120" s="768"/>
      <c r="N120" s="768"/>
      <c r="O120" s="768"/>
      <c r="P120" s="768"/>
      <c r="Q120" s="768"/>
      <c r="R120" s="769"/>
      <c r="S120" s="476">
        <v>44221</v>
      </c>
      <c r="T120" s="477"/>
    </row>
    <row r="121" spans="1:21" ht="53.45" customHeight="1" x14ac:dyDescent="0.2">
      <c r="B121" s="404" t="s">
        <v>1131</v>
      </c>
      <c r="C121" s="405"/>
      <c r="D121" s="767" t="s">
        <v>1339</v>
      </c>
      <c r="E121" s="768"/>
      <c r="F121" s="768"/>
      <c r="G121" s="768"/>
      <c r="H121" s="768"/>
      <c r="I121" s="768"/>
      <c r="J121" s="769"/>
      <c r="K121" s="767" t="s">
        <v>1340</v>
      </c>
      <c r="L121" s="768"/>
      <c r="M121" s="768"/>
      <c r="N121" s="768"/>
      <c r="O121" s="768"/>
      <c r="P121" s="768"/>
      <c r="Q121" s="768"/>
      <c r="R121" s="769"/>
      <c r="S121" s="476">
        <v>44222</v>
      </c>
      <c r="T121" s="477"/>
    </row>
    <row r="122" spans="1:21" ht="39.6" customHeight="1" x14ac:dyDescent="0.2">
      <c r="B122" s="404" t="s">
        <v>1131</v>
      </c>
      <c r="C122" s="405"/>
      <c r="D122" s="767" t="s">
        <v>1341</v>
      </c>
      <c r="E122" s="768"/>
      <c r="F122" s="768"/>
      <c r="G122" s="768"/>
      <c r="H122" s="768"/>
      <c r="I122" s="768"/>
      <c r="J122" s="769"/>
      <c r="K122" s="767" t="s">
        <v>1342</v>
      </c>
      <c r="L122" s="768"/>
      <c r="M122" s="768"/>
      <c r="N122" s="768"/>
      <c r="O122" s="768"/>
      <c r="P122" s="768"/>
      <c r="Q122" s="768"/>
      <c r="R122" s="769"/>
      <c r="S122" s="476">
        <v>44223</v>
      </c>
      <c r="T122" s="477"/>
    </row>
    <row r="123" spans="1:21" ht="104.45" customHeight="1" x14ac:dyDescent="0.2">
      <c r="B123" s="434" t="s">
        <v>1131</v>
      </c>
      <c r="C123" s="436"/>
      <c r="D123" s="767" t="s">
        <v>1343</v>
      </c>
      <c r="E123" s="768"/>
      <c r="F123" s="768"/>
      <c r="G123" s="768"/>
      <c r="H123" s="768"/>
      <c r="I123" s="768"/>
      <c r="J123" s="769"/>
      <c r="K123" s="767" t="s">
        <v>1344</v>
      </c>
      <c r="L123" s="768"/>
      <c r="M123" s="768"/>
      <c r="N123" s="768"/>
      <c r="O123" s="768"/>
      <c r="P123" s="768"/>
      <c r="Q123" s="768"/>
      <c r="R123" s="769"/>
      <c r="S123" s="476">
        <v>44223</v>
      </c>
      <c r="T123" s="477"/>
    </row>
    <row r="124" spans="1:21" ht="36" customHeight="1" x14ac:dyDescent="0.2">
      <c r="B124" s="404" t="s">
        <v>1131</v>
      </c>
      <c r="C124" s="405"/>
      <c r="D124" s="770" t="s">
        <v>1134</v>
      </c>
      <c r="E124" s="771"/>
      <c r="F124" s="771"/>
      <c r="G124" s="771"/>
      <c r="H124" s="771"/>
      <c r="I124" s="771"/>
      <c r="J124" s="772"/>
      <c r="K124" s="767" t="s">
        <v>1135</v>
      </c>
      <c r="L124" s="768"/>
      <c r="M124" s="768"/>
      <c r="N124" s="768"/>
      <c r="O124" s="768"/>
      <c r="P124" s="768"/>
      <c r="Q124" s="768"/>
      <c r="R124" s="769"/>
      <c r="S124" s="476" t="s">
        <v>1336</v>
      </c>
      <c r="T124" s="477"/>
    </row>
    <row r="125" spans="1:21" s="3" customFormat="1" ht="22.5" customHeight="1" x14ac:dyDescent="0.2">
      <c r="B125" s="509" t="s">
        <v>46</v>
      </c>
      <c r="C125" s="510"/>
      <c r="D125" s="510"/>
      <c r="E125" s="510"/>
      <c r="F125" s="510"/>
      <c r="G125" s="510"/>
      <c r="H125" s="510"/>
      <c r="I125" s="510"/>
      <c r="J125" s="510"/>
      <c r="K125" s="510"/>
      <c r="L125" s="510"/>
      <c r="M125" s="510"/>
      <c r="N125" s="510"/>
      <c r="O125" s="510"/>
      <c r="P125" s="510"/>
      <c r="Q125" s="510"/>
      <c r="R125" s="510"/>
      <c r="S125" s="510"/>
      <c r="T125" s="511"/>
    </row>
    <row r="126" spans="1:21" s="6" customFormat="1" ht="22.5" customHeight="1" x14ac:dyDescent="0.2">
      <c r="B126" s="597" t="s">
        <v>47</v>
      </c>
      <c r="C126" s="598"/>
      <c r="D126" s="598"/>
      <c r="E126" s="598"/>
      <c r="F126" s="598"/>
      <c r="G126" s="598"/>
      <c r="H126" s="598"/>
      <c r="I126" s="598"/>
      <c r="J126" s="598"/>
      <c r="K126" s="598"/>
      <c r="L126" s="598"/>
      <c r="M126" s="598"/>
      <c r="N126" s="598"/>
      <c r="O126" s="598"/>
      <c r="P126" s="598"/>
      <c r="Q126" s="598"/>
      <c r="R126" s="598"/>
      <c r="S126" s="598"/>
      <c r="T126" s="599"/>
    </row>
    <row r="127" spans="1:21" s="7" customFormat="1" ht="47.1" customHeight="1" x14ac:dyDescent="0.25">
      <c r="B127" s="413" t="s">
        <v>392</v>
      </c>
      <c r="C127" s="414"/>
      <c r="D127" s="414"/>
      <c r="E127" s="414"/>
      <c r="F127" s="414"/>
      <c r="G127" s="414"/>
      <c r="H127" s="414"/>
      <c r="I127" s="414"/>
      <c r="J127" s="414"/>
      <c r="K127" s="414"/>
      <c r="L127" s="414"/>
      <c r="M127" s="414"/>
      <c r="N127" s="414"/>
      <c r="O127" s="414"/>
      <c r="P127" s="414"/>
      <c r="Q127" s="414"/>
      <c r="R127" s="414"/>
      <c r="S127" s="414"/>
      <c r="T127" s="415"/>
    </row>
    <row r="128" spans="1:21" s="6" customFormat="1" ht="22.5" customHeight="1" x14ac:dyDescent="0.2">
      <c r="B128" s="397"/>
      <c r="C128" s="475"/>
      <c r="D128" s="475"/>
      <c r="E128" s="475"/>
      <c r="F128" s="475"/>
      <c r="G128" s="475"/>
      <c r="H128" s="475"/>
      <c r="I128" s="475"/>
      <c r="J128" s="475"/>
      <c r="K128" s="475"/>
      <c r="L128" s="475"/>
      <c r="M128" s="475"/>
      <c r="N128" s="475"/>
      <c r="O128" s="475"/>
      <c r="P128" s="475"/>
      <c r="Q128" s="475"/>
      <c r="R128" s="475"/>
      <c r="S128" s="475"/>
      <c r="T128" s="398"/>
    </row>
    <row r="129" spans="2:20" s="6" customFormat="1" ht="22.5" customHeight="1" x14ac:dyDescent="0.2">
      <c r="B129" s="469" t="s">
        <v>48</v>
      </c>
      <c r="C129" s="470"/>
      <c r="D129" s="470"/>
      <c r="E129" s="470"/>
      <c r="F129" s="470"/>
      <c r="G129" s="470"/>
      <c r="H129" s="470"/>
      <c r="I129" s="470"/>
      <c r="J129" s="470"/>
      <c r="K129" s="470"/>
      <c r="L129" s="470"/>
      <c r="M129" s="470"/>
      <c r="N129" s="470"/>
      <c r="O129" s="470"/>
      <c r="P129" s="470"/>
      <c r="Q129" s="470"/>
      <c r="R129" s="470"/>
      <c r="S129" s="470"/>
      <c r="T129" s="471"/>
    </row>
    <row r="130" spans="2:20" s="6" customFormat="1" ht="22.5" customHeight="1" x14ac:dyDescent="0.2">
      <c r="B130" s="497" t="s">
        <v>49</v>
      </c>
      <c r="C130" s="497"/>
      <c r="D130" s="501" t="s">
        <v>393</v>
      </c>
      <c r="E130" s="503"/>
      <c r="F130" s="503"/>
      <c r="G130" s="503"/>
      <c r="H130" s="503"/>
      <c r="I130" s="503"/>
      <c r="J130" s="502"/>
      <c r="K130" s="495" t="s">
        <v>25</v>
      </c>
      <c r="L130" s="495"/>
      <c r="M130" s="495"/>
      <c r="N130" s="495"/>
      <c r="O130" s="495"/>
      <c r="P130" s="495"/>
      <c r="Q130" s="495"/>
      <c r="R130" s="495"/>
      <c r="S130" s="501" t="s">
        <v>50</v>
      </c>
      <c r="T130" s="502"/>
    </row>
    <row r="131" spans="2:20" s="6" customFormat="1" ht="259.14999999999998" customHeight="1" x14ac:dyDescent="0.2">
      <c r="B131" s="455" t="s">
        <v>51</v>
      </c>
      <c r="C131" s="455"/>
      <c r="D131" s="498" t="s">
        <v>394</v>
      </c>
      <c r="E131" s="499"/>
      <c r="F131" s="499"/>
      <c r="G131" s="499"/>
      <c r="H131" s="499"/>
      <c r="I131" s="499"/>
      <c r="J131" s="500"/>
      <c r="K131" s="496" t="s">
        <v>415</v>
      </c>
      <c r="L131" s="496"/>
      <c r="M131" s="496"/>
      <c r="N131" s="496"/>
      <c r="O131" s="496"/>
      <c r="P131" s="496"/>
      <c r="Q131" s="496"/>
      <c r="R131" s="496"/>
      <c r="S131" s="441" t="s">
        <v>416</v>
      </c>
      <c r="T131" s="442"/>
    </row>
    <row r="132" spans="2:20" s="6" customFormat="1" ht="126.75" customHeight="1" x14ac:dyDescent="0.2">
      <c r="B132" s="455" t="s">
        <v>52</v>
      </c>
      <c r="C132" s="455"/>
      <c r="D132" s="456" t="s">
        <v>395</v>
      </c>
      <c r="E132" s="457"/>
      <c r="F132" s="457"/>
      <c r="G132" s="457"/>
      <c r="H132" s="457"/>
      <c r="I132" s="457"/>
      <c r="J132" s="458"/>
      <c r="K132" s="492" t="s">
        <v>53</v>
      </c>
      <c r="L132" s="492"/>
      <c r="M132" s="492"/>
      <c r="N132" s="492"/>
      <c r="O132" s="492"/>
      <c r="P132" s="492"/>
      <c r="Q132" s="492"/>
      <c r="R132" s="492"/>
      <c r="S132" s="441" t="s">
        <v>416</v>
      </c>
      <c r="T132" s="442"/>
    </row>
    <row r="133" spans="2:20" s="6" customFormat="1" ht="82.5" customHeight="1" x14ac:dyDescent="0.2">
      <c r="B133" s="455" t="s">
        <v>54</v>
      </c>
      <c r="C133" s="455"/>
      <c r="D133" s="456" t="s">
        <v>396</v>
      </c>
      <c r="E133" s="457"/>
      <c r="F133" s="457"/>
      <c r="G133" s="457"/>
      <c r="H133" s="457"/>
      <c r="I133" s="457"/>
      <c r="J133" s="458"/>
      <c r="K133" s="492" t="s">
        <v>55</v>
      </c>
      <c r="L133" s="492"/>
      <c r="M133" s="492"/>
      <c r="N133" s="492"/>
      <c r="O133" s="492"/>
      <c r="P133" s="492"/>
      <c r="Q133" s="492"/>
      <c r="R133" s="492"/>
      <c r="S133" s="493" t="s">
        <v>56</v>
      </c>
      <c r="T133" s="494"/>
    </row>
    <row r="134" spans="2:20" s="6" customFormat="1" ht="329.25" customHeight="1" x14ac:dyDescent="0.2">
      <c r="B134" s="455" t="s">
        <v>22</v>
      </c>
      <c r="C134" s="455"/>
      <c r="D134" s="456" t="s">
        <v>397</v>
      </c>
      <c r="E134" s="457"/>
      <c r="F134" s="457"/>
      <c r="G134" s="457"/>
      <c r="H134" s="457"/>
      <c r="I134" s="457"/>
      <c r="J134" s="458"/>
      <c r="K134" s="383" t="s">
        <v>113</v>
      </c>
      <c r="L134" s="759"/>
      <c r="M134" s="759"/>
      <c r="N134" s="759"/>
      <c r="O134" s="759"/>
      <c r="P134" s="759"/>
      <c r="Q134" s="759"/>
      <c r="R134" s="759"/>
      <c r="S134" s="493" t="s">
        <v>56</v>
      </c>
      <c r="T134" s="494"/>
    </row>
    <row r="135" spans="2:20" s="6" customFormat="1" ht="158.1" customHeight="1" x14ac:dyDescent="0.2">
      <c r="B135" s="455" t="s">
        <v>57</v>
      </c>
      <c r="C135" s="455"/>
      <c r="D135" s="456" t="s">
        <v>398</v>
      </c>
      <c r="E135" s="457"/>
      <c r="F135" s="457"/>
      <c r="G135" s="457"/>
      <c r="H135" s="457"/>
      <c r="I135" s="457"/>
      <c r="J135" s="458"/>
      <c r="K135" s="492" t="s">
        <v>58</v>
      </c>
      <c r="L135" s="492"/>
      <c r="M135" s="492"/>
      <c r="N135" s="492"/>
      <c r="O135" s="492"/>
      <c r="P135" s="492"/>
      <c r="Q135" s="492"/>
      <c r="R135" s="492"/>
      <c r="S135" s="441" t="s">
        <v>59</v>
      </c>
      <c r="T135" s="442"/>
    </row>
    <row r="136" spans="2:20" s="6" customFormat="1" ht="22.5" customHeight="1" x14ac:dyDescent="0.2">
      <c r="B136" s="489"/>
      <c r="C136" s="490"/>
      <c r="D136" s="490"/>
      <c r="E136" s="490"/>
      <c r="F136" s="490"/>
      <c r="G136" s="490"/>
      <c r="H136" s="490"/>
      <c r="I136" s="490"/>
      <c r="J136" s="490"/>
      <c r="K136" s="490"/>
      <c r="L136" s="490"/>
      <c r="M136" s="490"/>
      <c r="N136" s="490"/>
      <c r="O136" s="490"/>
      <c r="P136" s="490"/>
      <c r="Q136" s="490"/>
      <c r="R136" s="490"/>
      <c r="S136" s="490"/>
      <c r="T136" s="491"/>
    </row>
    <row r="137" spans="2:20" s="3" customFormat="1" ht="22.5" customHeight="1" x14ac:dyDescent="0.2">
      <c r="B137" s="469" t="s">
        <v>114</v>
      </c>
      <c r="C137" s="470"/>
      <c r="D137" s="470"/>
      <c r="E137" s="470"/>
      <c r="F137" s="470"/>
      <c r="G137" s="470"/>
      <c r="H137" s="470"/>
      <c r="I137" s="470"/>
      <c r="J137" s="470"/>
      <c r="K137" s="470"/>
      <c r="L137" s="470"/>
      <c r="M137" s="470"/>
      <c r="N137" s="470"/>
      <c r="O137" s="470"/>
      <c r="P137" s="470"/>
      <c r="Q137" s="470"/>
      <c r="R137" s="470"/>
      <c r="S137" s="470"/>
      <c r="T137" s="471"/>
    </row>
    <row r="138" spans="2:20" s="3" customFormat="1" ht="29.25" customHeight="1" x14ac:dyDescent="0.2">
      <c r="B138" s="4"/>
      <c r="C138" s="4"/>
      <c r="D138" s="4"/>
      <c r="E138" s="4"/>
      <c r="F138" s="4"/>
      <c r="G138" s="70"/>
      <c r="H138" s="4"/>
      <c r="I138" s="5"/>
      <c r="J138" s="4"/>
      <c r="K138" s="4"/>
      <c r="L138" s="443"/>
      <c r="M138" s="444"/>
      <c r="N138" s="444"/>
      <c r="O138" s="444"/>
      <c r="P138" s="444"/>
      <c r="Q138" s="444"/>
      <c r="R138" s="444"/>
      <c r="S138" s="444"/>
      <c r="T138" s="445"/>
    </row>
    <row r="139" spans="2:20" s="3" customFormat="1" ht="22.5" customHeight="1" x14ac:dyDescent="0.2">
      <c r="B139" s="487" t="s">
        <v>60</v>
      </c>
      <c r="C139" s="739"/>
      <c r="D139" s="739"/>
      <c r="E139" s="739"/>
      <c r="F139" s="739"/>
      <c r="G139" s="739"/>
      <c r="H139" s="739"/>
      <c r="I139" s="739"/>
      <c r="J139" s="739"/>
      <c r="K139" s="488"/>
      <c r="L139" s="446"/>
      <c r="M139" s="447"/>
      <c r="N139" s="447"/>
      <c r="O139" s="447"/>
      <c r="P139" s="447"/>
      <c r="Q139" s="447"/>
      <c r="R139" s="447"/>
      <c r="S139" s="447"/>
      <c r="T139" s="448"/>
    </row>
    <row r="140" spans="2:20" s="3" customFormat="1" ht="28.5" customHeight="1" x14ac:dyDescent="0.2">
      <c r="B140" s="455" t="s">
        <v>61</v>
      </c>
      <c r="C140" s="455"/>
      <c r="D140" s="455"/>
      <c r="E140" s="487" t="s">
        <v>348</v>
      </c>
      <c r="F140" s="488"/>
      <c r="G140" s="8" t="s">
        <v>62</v>
      </c>
      <c r="H140" s="9" t="s">
        <v>63</v>
      </c>
      <c r="I140" s="10" t="s">
        <v>64</v>
      </c>
      <c r="J140" s="66" t="s">
        <v>65</v>
      </c>
      <c r="K140" s="66" t="s">
        <v>66</v>
      </c>
      <c r="L140" s="446"/>
      <c r="M140" s="447"/>
      <c r="N140" s="447"/>
      <c r="O140" s="447"/>
      <c r="P140" s="447"/>
      <c r="Q140" s="447"/>
      <c r="R140" s="447"/>
      <c r="S140" s="447"/>
      <c r="T140" s="448"/>
    </row>
    <row r="141" spans="2:20" s="3" customFormat="1" ht="25.5" customHeight="1" x14ac:dyDescent="0.2">
      <c r="B141" s="506" t="s">
        <v>67</v>
      </c>
      <c r="C141" s="507"/>
      <c r="D141" s="508"/>
      <c r="E141" s="504">
        <v>38.89</v>
      </c>
      <c r="F141" s="505"/>
      <c r="G141" s="13">
        <f>+E154</f>
        <v>0.72140000000000004</v>
      </c>
      <c r="H141" s="27">
        <f>+G154</f>
        <v>0.81930000000000003</v>
      </c>
      <c r="I141" s="11">
        <v>42684</v>
      </c>
      <c r="J141" s="11">
        <v>44923</v>
      </c>
      <c r="K141" s="12">
        <f t="shared" ref="K141:K148" si="0">+J141-I141</f>
        <v>2239</v>
      </c>
      <c r="L141" s="446"/>
      <c r="M141" s="447"/>
      <c r="N141" s="447"/>
      <c r="O141" s="447"/>
      <c r="P141" s="447"/>
      <c r="Q141" s="447"/>
      <c r="R141" s="447"/>
      <c r="S141" s="447"/>
      <c r="T141" s="448"/>
    </row>
    <row r="142" spans="2:20" s="3" customFormat="1" ht="15" customHeight="1" x14ac:dyDescent="0.2">
      <c r="B142" s="506" t="s">
        <v>68</v>
      </c>
      <c r="C142" s="507"/>
      <c r="D142" s="508"/>
      <c r="E142" s="504">
        <v>21.84</v>
      </c>
      <c r="F142" s="505"/>
      <c r="G142" s="13">
        <f>+F200</f>
        <v>0.53120000000000001</v>
      </c>
      <c r="H142" s="27">
        <f>+H200</f>
        <v>0.64770000000000005</v>
      </c>
      <c r="I142" s="11">
        <v>43044</v>
      </c>
      <c r="J142" s="11">
        <v>44772</v>
      </c>
      <c r="K142" s="12">
        <f t="shared" si="0"/>
        <v>1728</v>
      </c>
      <c r="L142" s="446"/>
      <c r="M142" s="447"/>
      <c r="N142" s="447"/>
      <c r="O142" s="447"/>
      <c r="P142" s="447"/>
      <c r="Q142" s="447"/>
      <c r="R142" s="447"/>
      <c r="S142" s="447"/>
      <c r="T142" s="448"/>
    </row>
    <row r="143" spans="2:20" s="3" customFormat="1" ht="30.75" customHeight="1" x14ac:dyDescent="0.2">
      <c r="B143" s="506" t="s">
        <v>69</v>
      </c>
      <c r="C143" s="507"/>
      <c r="D143" s="508"/>
      <c r="E143" s="504">
        <v>0</v>
      </c>
      <c r="F143" s="505"/>
      <c r="G143" s="95">
        <f>F243</f>
        <v>1</v>
      </c>
      <c r="H143" s="96">
        <f>H243</f>
        <v>1</v>
      </c>
      <c r="I143" s="11">
        <v>42689</v>
      </c>
      <c r="J143" s="11">
        <v>42840</v>
      </c>
      <c r="K143" s="12">
        <f t="shared" si="0"/>
        <v>151</v>
      </c>
      <c r="L143" s="446"/>
      <c r="M143" s="447"/>
      <c r="N143" s="447"/>
      <c r="O143" s="447"/>
      <c r="P143" s="447"/>
      <c r="Q143" s="447"/>
      <c r="R143" s="447"/>
      <c r="S143" s="447"/>
      <c r="T143" s="448"/>
    </row>
    <row r="144" spans="2:20" s="3" customFormat="1" ht="25.5" customHeight="1" x14ac:dyDescent="0.2">
      <c r="B144" s="506" t="s">
        <v>70</v>
      </c>
      <c r="C144" s="507"/>
      <c r="D144" s="508"/>
      <c r="E144" s="504">
        <v>34.69</v>
      </c>
      <c r="F144" s="505"/>
      <c r="G144" s="13">
        <f>+E258</f>
        <v>0.79139999999999999</v>
      </c>
      <c r="H144" s="27">
        <f>+G258</f>
        <v>0.85460000000000003</v>
      </c>
      <c r="I144" s="11">
        <v>42684</v>
      </c>
      <c r="J144" s="11">
        <v>44923</v>
      </c>
      <c r="K144" s="12">
        <f t="shared" si="0"/>
        <v>2239</v>
      </c>
      <c r="L144" s="446"/>
      <c r="M144" s="447"/>
      <c r="N144" s="447"/>
      <c r="O144" s="447"/>
      <c r="P144" s="447"/>
      <c r="Q144" s="447"/>
      <c r="R144" s="447"/>
      <c r="S144" s="447"/>
      <c r="T144" s="448"/>
    </row>
    <row r="145" spans="2:20" s="3" customFormat="1" ht="23.25" customHeight="1" x14ac:dyDescent="0.2">
      <c r="B145" s="506" t="s">
        <v>488</v>
      </c>
      <c r="C145" s="507"/>
      <c r="D145" s="508"/>
      <c r="E145" s="478">
        <v>4.58</v>
      </c>
      <c r="F145" s="479"/>
      <c r="G145" s="95">
        <f>+H281</f>
        <v>1</v>
      </c>
      <c r="H145" s="96">
        <f>+H278</f>
        <v>1</v>
      </c>
      <c r="I145" s="11">
        <v>42684</v>
      </c>
      <c r="J145" s="11">
        <v>43895</v>
      </c>
      <c r="K145" s="484">
        <f t="shared" si="0"/>
        <v>1211</v>
      </c>
      <c r="L145" s="446"/>
      <c r="M145" s="447"/>
      <c r="N145" s="447"/>
      <c r="O145" s="447"/>
      <c r="P145" s="447"/>
      <c r="Q145" s="447"/>
      <c r="R145" s="447"/>
      <c r="S145" s="447"/>
      <c r="T145" s="448"/>
    </row>
    <row r="146" spans="2:20" s="3" customFormat="1" ht="22.5" customHeight="1" x14ac:dyDescent="0.2">
      <c r="B146" s="506" t="s">
        <v>489</v>
      </c>
      <c r="C146" s="507"/>
      <c r="D146" s="508"/>
      <c r="E146" s="480"/>
      <c r="F146" s="481"/>
      <c r="G146" s="95">
        <f>+F291</f>
        <v>1</v>
      </c>
      <c r="H146" s="96">
        <f>+H291</f>
        <v>1</v>
      </c>
      <c r="I146" s="11">
        <v>42684</v>
      </c>
      <c r="J146" s="11">
        <v>43895</v>
      </c>
      <c r="K146" s="485"/>
      <c r="L146" s="446"/>
      <c r="M146" s="447"/>
      <c r="N146" s="447"/>
      <c r="O146" s="447"/>
      <c r="P146" s="447"/>
      <c r="Q146" s="447"/>
      <c r="R146" s="447"/>
      <c r="S146" s="447"/>
      <c r="T146" s="448"/>
    </row>
    <row r="147" spans="2:20" s="18" customFormat="1" ht="19.5" customHeight="1" x14ac:dyDescent="0.2">
      <c r="B147" s="506" t="s">
        <v>100</v>
      </c>
      <c r="C147" s="507"/>
      <c r="D147" s="508"/>
      <c r="E147" s="482"/>
      <c r="F147" s="483"/>
      <c r="G147" s="95">
        <v>1</v>
      </c>
      <c r="H147" s="96">
        <v>1</v>
      </c>
      <c r="I147" s="14"/>
      <c r="J147" s="14"/>
      <c r="K147" s="486"/>
      <c r="L147" s="446"/>
      <c r="M147" s="447"/>
      <c r="N147" s="447"/>
      <c r="O147" s="447"/>
      <c r="P147" s="447"/>
      <c r="Q147" s="447"/>
      <c r="R147" s="447"/>
      <c r="S147" s="447"/>
      <c r="T147" s="448"/>
    </row>
    <row r="148" spans="2:20" s="18" customFormat="1" ht="21.75" customHeight="1" x14ac:dyDescent="0.25">
      <c r="B148" s="487" t="s">
        <v>71</v>
      </c>
      <c r="C148" s="739"/>
      <c r="D148" s="488"/>
      <c r="E148" s="761">
        <f>SUM(E141:F145)</f>
        <v>100</v>
      </c>
      <c r="F148" s="762"/>
      <c r="G148" s="92">
        <f>+G141*E141+G142*E142+G143*E143+G144*E144+G146*E145</f>
        <v>71.69032</v>
      </c>
      <c r="H148" s="92">
        <f>+H141*E141+H142*E142+H143*E143+H144*E144+H147*E145</f>
        <v>80.234419000000003</v>
      </c>
      <c r="I148" s="93">
        <v>42684</v>
      </c>
      <c r="J148" s="93">
        <v>44549</v>
      </c>
      <c r="K148" s="94">
        <f t="shared" si="0"/>
        <v>1865</v>
      </c>
      <c r="L148" s="446"/>
      <c r="M148" s="447"/>
      <c r="N148" s="447"/>
      <c r="O148" s="447"/>
      <c r="P148" s="447"/>
      <c r="Q148" s="447"/>
      <c r="R148" s="447"/>
      <c r="S148" s="447"/>
      <c r="T148" s="448"/>
    </row>
    <row r="149" spans="2:20" s="18" customFormat="1" ht="14.25" x14ac:dyDescent="0.2">
      <c r="B149" s="67"/>
      <c r="C149" s="67"/>
      <c r="D149" s="67"/>
      <c r="E149" s="13"/>
      <c r="F149" s="13"/>
      <c r="G149" s="15"/>
      <c r="H149" s="14"/>
      <c r="I149" s="16"/>
      <c r="J149" s="14"/>
      <c r="K149" s="14"/>
      <c r="L149" s="449"/>
      <c r="M149" s="450"/>
      <c r="N149" s="450"/>
      <c r="O149" s="450"/>
      <c r="P149" s="450"/>
      <c r="Q149" s="450"/>
      <c r="R149" s="450"/>
      <c r="S149" s="450"/>
      <c r="T149" s="451"/>
    </row>
    <row r="150" spans="2:20" s="3" customFormat="1" ht="15" customHeight="1" x14ac:dyDescent="0.2">
      <c r="B150" s="452" t="s">
        <v>72</v>
      </c>
      <c r="C150" s="453"/>
      <c r="D150" s="453"/>
      <c r="E150" s="453"/>
      <c r="F150" s="453"/>
      <c r="G150" s="453"/>
      <c r="H150" s="453"/>
      <c r="I150" s="453"/>
      <c r="J150" s="453"/>
      <c r="K150" s="453"/>
      <c r="L150" s="453"/>
      <c r="M150" s="453"/>
      <c r="N150" s="453"/>
      <c r="O150" s="453"/>
      <c r="P150" s="453"/>
      <c r="Q150" s="453"/>
      <c r="R150" s="453"/>
      <c r="S150" s="453"/>
      <c r="T150" s="454"/>
    </row>
    <row r="151" spans="2:20" s="3" customFormat="1" ht="22.5" customHeight="1" x14ac:dyDescent="0.2">
      <c r="B151" s="425" t="s">
        <v>405</v>
      </c>
      <c r="C151" s="426"/>
      <c r="D151" s="426"/>
      <c r="E151" s="426"/>
      <c r="F151" s="426"/>
      <c r="G151" s="426"/>
      <c r="H151" s="426"/>
      <c r="I151" s="426"/>
      <c r="J151" s="426"/>
      <c r="K151" s="426"/>
      <c r="L151" s="426"/>
      <c r="M151" s="426"/>
      <c r="N151" s="426"/>
      <c r="O151" s="426"/>
      <c r="P151" s="426"/>
      <c r="Q151" s="426"/>
      <c r="R151" s="426"/>
      <c r="S151" s="426"/>
      <c r="T151" s="427"/>
    </row>
    <row r="152" spans="2:20" s="3" customFormat="1" ht="33.75" customHeight="1" x14ac:dyDescent="0.2">
      <c r="B152" s="539" t="s">
        <v>115</v>
      </c>
      <c r="C152" s="540"/>
      <c r="D152" s="540"/>
      <c r="E152" s="540"/>
      <c r="F152" s="540"/>
      <c r="G152" s="540"/>
      <c r="H152" s="540"/>
      <c r="I152" s="540"/>
      <c r="J152" s="540"/>
      <c r="K152" s="541"/>
      <c r="L152" s="459"/>
      <c r="M152" s="460"/>
      <c r="N152" s="460"/>
      <c r="O152" s="460"/>
      <c r="P152" s="460"/>
      <c r="Q152" s="460"/>
      <c r="R152" s="460"/>
      <c r="S152" s="460"/>
      <c r="T152" s="461"/>
    </row>
    <row r="153" spans="2:20" s="3" customFormat="1" ht="22.5" customHeight="1" x14ac:dyDescent="0.2">
      <c r="B153" s="382" t="s">
        <v>73</v>
      </c>
      <c r="C153" s="382"/>
      <c r="D153" s="382"/>
      <c r="E153" s="404" t="s">
        <v>349</v>
      </c>
      <c r="F153" s="405"/>
      <c r="G153" s="382" t="s">
        <v>63</v>
      </c>
      <c r="H153" s="382"/>
      <c r="I153" s="382" t="s">
        <v>74</v>
      </c>
      <c r="J153" s="382"/>
      <c r="K153" s="382"/>
      <c r="L153" s="462"/>
      <c r="M153" s="463"/>
      <c r="N153" s="463"/>
      <c r="O153" s="463"/>
      <c r="P153" s="463"/>
      <c r="Q153" s="463"/>
      <c r="R153" s="463"/>
      <c r="S153" s="463"/>
      <c r="T153" s="464"/>
    </row>
    <row r="154" spans="2:20" s="3" customFormat="1" ht="22.5" customHeight="1" x14ac:dyDescent="0.2">
      <c r="B154" s="552" t="s">
        <v>75</v>
      </c>
      <c r="C154" s="552"/>
      <c r="D154" s="552"/>
      <c r="E154" s="558">
        <f>+G157</f>
        <v>0.72140000000000004</v>
      </c>
      <c r="F154" s="559"/>
      <c r="G154" s="430">
        <v>0.81930000000000003</v>
      </c>
      <c r="H154" s="430"/>
      <c r="I154" s="409">
        <f>E154-G154</f>
        <v>-9.7899999999999987E-2</v>
      </c>
      <c r="J154" s="409"/>
      <c r="K154" s="409"/>
      <c r="L154" s="462"/>
      <c r="M154" s="463"/>
      <c r="N154" s="463"/>
      <c r="O154" s="463"/>
      <c r="P154" s="463"/>
      <c r="Q154" s="463"/>
      <c r="R154" s="463"/>
      <c r="S154" s="463"/>
      <c r="T154" s="464"/>
    </row>
    <row r="155" spans="2:20" s="3" customFormat="1" ht="22.5" customHeight="1" x14ac:dyDescent="0.2">
      <c r="B155" s="489"/>
      <c r="C155" s="490"/>
      <c r="D155" s="490"/>
      <c r="E155" s="490"/>
      <c r="F155" s="490"/>
      <c r="G155" s="490"/>
      <c r="H155" s="490"/>
      <c r="I155" s="490"/>
      <c r="J155" s="490"/>
      <c r="K155" s="491"/>
      <c r="L155" s="462"/>
      <c r="M155" s="463"/>
      <c r="N155" s="463"/>
      <c r="O155" s="463"/>
      <c r="P155" s="463"/>
      <c r="Q155" s="463"/>
      <c r="R155" s="463"/>
      <c r="S155" s="463"/>
      <c r="T155" s="464"/>
    </row>
    <row r="156" spans="2:20" s="3" customFormat="1" ht="32.25" customHeight="1" x14ac:dyDescent="0.2">
      <c r="B156" s="382" t="s">
        <v>76</v>
      </c>
      <c r="C156" s="382"/>
      <c r="D156" s="382" t="s">
        <v>65</v>
      </c>
      <c r="E156" s="382"/>
      <c r="F156" s="63" t="s">
        <v>77</v>
      </c>
      <c r="G156" s="409" t="s">
        <v>78</v>
      </c>
      <c r="H156" s="409"/>
      <c r="I156" s="63" t="s">
        <v>79</v>
      </c>
      <c r="J156" s="409" t="s">
        <v>80</v>
      </c>
      <c r="K156" s="409"/>
      <c r="L156" s="462"/>
      <c r="M156" s="463"/>
      <c r="N156" s="463"/>
      <c r="O156" s="463"/>
      <c r="P156" s="463"/>
      <c r="Q156" s="463"/>
      <c r="R156" s="463"/>
      <c r="S156" s="463"/>
      <c r="T156" s="464"/>
    </row>
    <row r="157" spans="2:20" s="3" customFormat="1" ht="29.25" customHeight="1" x14ac:dyDescent="0.2">
      <c r="B157" s="553">
        <f>I141</f>
        <v>42684</v>
      </c>
      <c r="C157" s="420"/>
      <c r="D157" s="553">
        <f>J141</f>
        <v>44923</v>
      </c>
      <c r="E157" s="420"/>
      <c r="F157" s="17">
        <f>K141</f>
        <v>2239</v>
      </c>
      <c r="G157" s="764">
        <v>0.72140000000000004</v>
      </c>
      <c r="H157" s="765"/>
      <c r="I157" s="765"/>
      <c r="J157" s="765"/>
      <c r="K157" s="766"/>
      <c r="L157" s="462"/>
      <c r="M157" s="463"/>
      <c r="N157" s="463"/>
      <c r="O157" s="463"/>
      <c r="P157" s="463"/>
      <c r="Q157" s="463"/>
      <c r="R157" s="463"/>
      <c r="S157" s="463"/>
      <c r="T157" s="464"/>
    </row>
    <row r="158" spans="2:20" s="3" customFormat="1" ht="25.5" customHeight="1" x14ac:dyDescent="0.2">
      <c r="B158" s="489"/>
      <c r="C158" s="490"/>
      <c r="D158" s="490"/>
      <c r="E158" s="490"/>
      <c r="F158" s="490"/>
      <c r="G158" s="490"/>
      <c r="H158" s="490"/>
      <c r="I158" s="490"/>
      <c r="J158" s="490"/>
      <c r="K158" s="491"/>
      <c r="L158" s="462"/>
      <c r="M158" s="463"/>
      <c r="N158" s="463"/>
      <c r="O158" s="463"/>
      <c r="P158" s="463"/>
      <c r="Q158" s="463"/>
      <c r="R158" s="463"/>
      <c r="S158" s="463"/>
      <c r="T158" s="464"/>
    </row>
    <row r="159" spans="2:20" s="3" customFormat="1" ht="19.5" customHeight="1" x14ac:dyDescent="0.2">
      <c r="B159" s="539" t="s">
        <v>81</v>
      </c>
      <c r="C159" s="540"/>
      <c r="D159" s="540"/>
      <c r="E159" s="540"/>
      <c r="F159" s="540"/>
      <c r="G159" s="540"/>
      <c r="H159" s="540"/>
      <c r="I159" s="540"/>
      <c r="J159" s="540"/>
      <c r="K159" s="541"/>
      <c r="L159" s="465"/>
      <c r="M159" s="466"/>
      <c r="N159" s="466"/>
      <c r="O159" s="466"/>
      <c r="P159" s="466"/>
      <c r="Q159" s="466"/>
      <c r="R159" s="466"/>
      <c r="S159" s="466"/>
      <c r="T159" s="467"/>
    </row>
    <row r="160" spans="2:20" s="3" customFormat="1" ht="22.5" customHeight="1" x14ac:dyDescent="0.2">
      <c r="B160" s="429" t="s">
        <v>82</v>
      </c>
      <c r="C160" s="429"/>
      <c r="D160" s="429"/>
      <c r="E160" s="429"/>
      <c r="F160" s="468" t="s">
        <v>540</v>
      </c>
      <c r="G160" s="468"/>
      <c r="H160" s="468"/>
      <c r="I160" s="468"/>
      <c r="J160" s="532" t="s">
        <v>83</v>
      </c>
      <c r="K160" s="533"/>
      <c r="L160" s="533"/>
      <c r="M160" s="533"/>
      <c r="N160" s="533"/>
      <c r="O160" s="533"/>
      <c r="P160" s="533"/>
      <c r="Q160" s="533"/>
      <c r="R160" s="533"/>
      <c r="S160" s="533"/>
      <c r="T160" s="534"/>
    </row>
    <row r="161" spans="2:21" s="3" customFormat="1" ht="19.5" customHeight="1" x14ac:dyDescent="0.2">
      <c r="B161" s="429" t="s">
        <v>84</v>
      </c>
      <c r="C161" s="429"/>
      <c r="D161" s="429" t="s">
        <v>350</v>
      </c>
      <c r="E161" s="429"/>
      <c r="F161" s="468"/>
      <c r="G161" s="468"/>
      <c r="H161" s="468"/>
      <c r="I161" s="468"/>
      <c r="J161" s="535"/>
      <c r="K161" s="536"/>
      <c r="L161" s="536"/>
      <c r="M161" s="536"/>
      <c r="N161" s="536"/>
      <c r="O161" s="536"/>
      <c r="P161" s="536"/>
      <c r="Q161" s="536"/>
      <c r="R161" s="536"/>
      <c r="S161" s="536"/>
      <c r="T161" s="537"/>
    </row>
    <row r="162" spans="2:21" s="3" customFormat="1" ht="82.9" customHeight="1" x14ac:dyDescent="0.2">
      <c r="B162" s="394" t="s">
        <v>404</v>
      </c>
      <c r="C162" s="396"/>
      <c r="D162" s="394" t="s">
        <v>492</v>
      </c>
      <c r="E162" s="396"/>
      <c r="F162" s="394" t="s">
        <v>1041</v>
      </c>
      <c r="G162" s="395"/>
      <c r="H162" s="395"/>
      <c r="I162" s="396"/>
      <c r="J162" s="389" t="s">
        <v>1137</v>
      </c>
      <c r="K162" s="390"/>
      <c r="L162" s="390"/>
      <c r="M162" s="390"/>
      <c r="N162" s="390"/>
      <c r="O162" s="390"/>
      <c r="P162" s="390"/>
      <c r="Q162" s="390"/>
      <c r="R162" s="390"/>
      <c r="S162" s="390"/>
      <c r="T162" s="391"/>
      <c r="U162" s="279"/>
    </row>
    <row r="163" spans="2:21" s="3" customFormat="1" ht="98.45" customHeight="1" x14ac:dyDescent="0.2">
      <c r="B163" s="394" t="s">
        <v>522</v>
      </c>
      <c r="C163" s="396"/>
      <c r="D163" s="394" t="s">
        <v>549</v>
      </c>
      <c r="E163" s="396"/>
      <c r="F163" s="386" t="s">
        <v>758</v>
      </c>
      <c r="G163" s="387"/>
      <c r="H163" s="387"/>
      <c r="I163" s="388"/>
      <c r="J163" s="389" t="s">
        <v>1138</v>
      </c>
      <c r="K163" s="390"/>
      <c r="L163" s="390"/>
      <c r="M163" s="390"/>
      <c r="N163" s="390"/>
      <c r="O163" s="390"/>
      <c r="P163" s="390"/>
      <c r="Q163" s="390"/>
      <c r="R163" s="390"/>
      <c r="S163" s="390"/>
      <c r="T163" s="391"/>
      <c r="U163" s="279"/>
    </row>
    <row r="164" spans="2:21" s="3" customFormat="1" ht="49.9" customHeight="1" x14ac:dyDescent="0.2">
      <c r="B164" s="394" t="s">
        <v>810</v>
      </c>
      <c r="C164" s="396"/>
      <c r="D164" s="394" t="s">
        <v>878</v>
      </c>
      <c r="E164" s="396"/>
      <c r="F164" s="386" t="s">
        <v>800</v>
      </c>
      <c r="G164" s="387"/>
      <c r="H164" s="387"/>
      <c r="I164" s="388"/>
      <c r="J164" s="389" t="s">
        <v>1085</v>
      </c>
      <c r="K164" s="390"/>
      <c r="L164" s="390"/>
      <c r="M164" s="390"/>
      <c r="N164" s="390"/>
      <c r="O164" s="390"/>
      <c r="P164" s="390"/>
      <c r="Q164" s="390"/>
      <c r="R164" s="390"/>
      <c r="S164" s="390"/>
      <c r="T164" s="391"/>
      <c r="U164" s="279"/>
    </row>
    <row r="165" spans="2:21" s="3" customFormat="1" ht="52.15" customHeight="1" x14ac:dyDescent="0.2">
      <c r="B165" s="386" t="s">
        <v>898</v>
      </c>
      <c r="C165" s="388"/>
      <c r="D165" s="394" t="s">
        <v>899</v>
      </c>
      <c r="E165" s="396"/>
      <c r="F165" s="386" t="s">
        <v>800</v>
      </c>
      <c r="G165" s="387"/>
      <c r="H165" s="387"/>
      <c r="I165" s="388"/>
      <c r="J165" s="389" t="s">
        <v>1139</v>
      </c>
      <c r="K165" s="390"/>
      <c r="L165" s="390"/>
      <c r="M165" s="390"/>
      <c r="N165" s="390"/>
      <c r="O165" s="390"/>
      <c r="P165" s="390"/>
      <c r="Q165" s="390"/>
      <c r="R165" s="390"/>
      <c r="S165" s="390"/>
      <c r="T165" s="391"/>
      <c r="U165" s="279"/>
    </row>
    <row r="166" spans="2:21" s="3" customFormat="1" ht="64.150000000000006" customHeight="1" x14ac:dyDescent="0.2">
      <c r="B166" s="386" t="s">
        <v>798</v>
      </c>
      <c r="C166" s="388"/>
      <c r="D166" s="394" t="s">
        <v>799</v>
      </c>
      <c r="E166" s="396"/>
      <c r="F166" s="386" t="s">
        <v>800</v>
      </c>
      <c r="G166" s="387"/>
      <c r="H166" s="387"/>
      <c r="I166" s="388"/>
      <c r="J166" s="389" t="s">
        <v>1140</v>
      </c>
      <c r="K166" s="390"/>
      <c r="L166" s="390"/>
      <c r="M166" s="390"/>
      <c r="N166" s="390"/>
      <c r="O166" s="390"/>
      <c r="P166" s="390"/>
      <c r="Q166" s="390"/>
      <c r="R166" s="390"/>
      <c r="S166" s="390"/>
      <c r="T166" s="391"/>
      <c r="U166" s="279"/>
    </row>
    <row r="167" spans="2:21" s="3" customFormat="1" ht="126.6" customHeight="1" x14ac:dyDescent="0.2">
      <c r="B167" s="394" t="s">
        <v>787</v>
      </c>
      <c r="C167" s="396"/>
      <c r="D167" s="394" t="s">
        <v>801</v>
      </c>
      <c r="E167" s="396"/>
      <c r="F167" s="386" t="s">
        <v>800</v>
      </c>
      <c r="G167" s="387"/>
      <c r="H167" s="387"/>
      <c r="I167" s="388"/>
      <c r="J167" s="389" t="s">
        <v>1102</v>
      </c>
      <c r="K167" s="390"/>
      <c r="L167" s="390"/>
      <c r="M167" s="390"/>
      <c r="N167" s="390"/>
      <c r="O167" s="390"/>
      <c r="P167" s="390"/>
      <c r="Q167" s="390"/>
      <c r="R167" s="390"/>
      <c r="S167" s="390"/>
      <c r="T167" s="391"/>
      <c r="U167" s="279"/>
    </row>
    <row r="168" spans="2:21" s="3" customFormat="1" ht="87" customHeight="1" x14ac:dyDescent="0.2">
      <c r="B168" s="386" t="s">
        <v>566</v>
      </c>
      <c r="C168" s="388"/>
      <c r="D168" s="394"/>
      <c r="E168" s="396"/>
      <c r="F168" s="386" t="s">
        <v>1103</v>
      </c>
      <c r="G168" s="387"/>
      <c r="H168" s="387"/>
      <c r="I168" s="388"/>
      <c r="J168" s="389" t="s">
        <v>1093</v>
      </c>
      <c r="K168" s="390"/>
      <c r="L168" s="390"/>
      <c r="M168" s="390"/>
      <c r="N168" s="390"/>
      <c r="O168" s="390"/>
      <c r="P168" s="390"/>
      <c r="Q168" s="390"/>
      <c r="R168" s="390"/>
      <c r="S168" s="390"/>
      <c r="T168" s="391"/>
      <c r="U168" s="279"/>
    </row>
    <row r="169" spans="2:21" s="3" customFormat="1" ht="74.45" customHeight="1" x14ac:dyDescent="0.2">
      <c r="B169" s="386" t="s">
        <v>1141</v>
      </c>
      <c r="C169" s="388"/>
      <c r="D169" s="394" t="s">
        <v>1142</v>
      </c>
      <c r="E169" s="396"/>
      <c r="F169" s="394" t="s">
        <v>800</v>
      </c>
      <c r="G169" s="395"/>
      <c r="H169" s="395"/>
      <c r="I169" s="396"/>
      <c r="J169" s="389" t="s">
        <v>1143</v>
      </c>
      <c r="K169" s="390"/>
      <c r="L169" s="390"/>
      <c r="M169" s="390"/>
      <c r="N169" s="390"/>
      <c r="O169" s="390"/>
      <c r="P169" s="390"/>
      <c r="Q169" s="390"/>
      <c r="R169" s="390"/>
      <c r="S169" s="390"/>
      <c r="T169" s="391"/>
      <c r="U169" s="279"/>
    </row>
    <row r="170" spans="2:21" s="3" customFormat="1" ht="60.6" customHeight="1" x14ac:dyDescent="0.2">
      <c r="B170" s="386" t="s">
        <v>600</v>
      </c>
      <c r="C170" s="388"/>
      <c r="D170" s="394" t="s">
        <v>601</v>
      </c>
      <c r="E170" s="396"/>
      <c r="F170" s="394" t="s">
        <v>602</v>
      </c>
      <c r="G170" s="395"/>
      <c r="H170" s="395"/>
      <c r="I170" s="396"/>
      <c r="J170" s="389" t="s">
        <v>1092</v>
      </c>
      <c r="K170" s="390"/>
      <c r="L170" s="390"/>
      <c r="M170" s="390"/>
      <c r="N170" s="390"/>
      <c r="O170" s="390"/>
      <c r="P170" s="390"/>
      <c r="Q170" s="390"/>
      <c r="R170" s="390"/>
      <c r="S170" s="390"/>
      <c r="T170" s="391"/>
      <c r="U170" s="279"/>
    </row>
    <row r="171" spans="2:21" s="3" customFormat="1" ht="55.9" customHeight="1" x14ac:dyDescent="0.2">
      <c r="B171" s="386" t="s">
        <v>535</v>
      </c>
      <c r="C171" s="388"/>
      <c r="D171" s="394"/>
      <c r="E171" s="396"/>
      <c r="F171" s="394" t="s">
        <v>788</v>
      </c>
      <c r="G171" s="395"/>
      <c r="H171" s="395"/>
      <c r="I171" s="396"/>
      <c r="J171" s="389" t="s">
        <v>1069</v>
      </c>
      <c r="K171" s="390"/>
      <c r="L171" s="390"/>
      <c r="M171" s="390"/>
      <c r="N171" s="390"/>
      <c r="O171" s="390"/>
      <c r="P171" s="390"/>
      <c r="Q171" s="390"/>
      <c r="R171" s="390"/>
      <c r="S171" s="390"/>
      <c r="T171" s="391"/>
      <c r="U171" s="279"/>
    </row>
    <row r="172" spans="2:21" s="3" customFormat="1" ht="109.15" customHeight="1" x14ac:dyDescent="0.2">
      <c r="B172" s="386" t="s">
        <v>802</v>
      </c>
      <c r="C172" s="388"/>
      <c r="D172" s="394"/>
      <c r="E172" s="396"/>
      <c r="F172" s="394" t="s">
        <v>1042</v>
      </c>
      <c r="G172" s="395"/>
      <c r="H172" s="395"/>
      <c r="I172" s="396"/>
      <c r="J172" s="389" t="s">
        <v>1144</v>
      </c>
      <c r="K172" s="390"/>
      <c r="L172" s="390"/>
      <c r="M172" s="390"/>
      <c r="N172" s="390"/>
      <c r="O172" s="390"/>
      <c r="P172" s="390"/>
      <c r="Q172" s="390"/>
      <c r="R172" s="390"/>
      <c r="S172" s="390"/>
      <c r="T172" s="391"/>
      <c r="U172" s="279"/>
    </row>
    <row r="173" spans="2:21" s="3" customFormat="1" ht="56.45" customHeight="1" x14ac:dyDescent="0.2">
      <c r="B173" s="386" t="s">
        <v>523</v>
      </c>
      <c r="C173" s="388"/>
      <c r="D173" s="394"/>
      <c r="E173" s="396"/>
      <c r="F173" s="394" t="s">
        <v>803</v>
      </c>
      <c r="G173" s="395"/>
      <c r="H173" s="395"/>
      <c r="I173" s="396"/>
      <c r="J173" s="389" t="s">
        <v>1145</v>
      </c>
      <c r="K173" s="390"/>
      <c r="L173" s="390"/>
      <c r="M173" s="390"/>
      <c r="N173" s="390"/>
      <c r="O173" s="390"/>
      <c r="P173" s="390"/>
      <c r="Q173" s="390"/>
      <c r="R173" s="390"/>
      <c r="S173" s="390"/>
      <c r="T173" s="391"/>
      <c r="U173" s="279"/>
    </row>
    <row r="174" spans="2:21" s="3" customFormat="1" ht="43.15" customHeight="1" x14ac:dyDescent="0.2">
      <c r="B174" s="386" t="s">
        <v>612</v>
      </c>
      <c r="C174" s="388"/>
      <c r="D174" s="394"/>
      <c r="E174" s="396"/>
      <c r="F174" s="394" t="s">
        <v>602</v>
      </c>
      <c r="G174" s="395"/>
      <c r="H174" s="395"/>
      <c r="I174" s="396"/>
      <c r="J174" s="389" t="s">
        <v>808</v>
      </c>
      <c r="K174" s="390"/>
      <c r="L174" s="390"/>
      <c r="M174" s="390"/>
      <c r="N174" s="390"/>
      <c r="O174" s="390"/>
      <c r="P174" s="390"/>
      <c r="Q174" s="390"/>
      <c r="R174" s="390"/>
      <c r="S174" s="390"/>
      <c r="T174" s="391"/>
      <c r="U174" s="279"/>
    </row>
    <row r="175" spans="2:21" s="3" customFormat="1" ht="111" customHeight="1" x14ac:dyDescent="0.2">
      <c r="B175" s="386" t="s">
        <v>783</v>
      </c>
      <c r="C175" s="388"/>
      <c r="D175" s="394" t="s">
        <v>603</v>
      </c>
      <c r="E175" s="396"/>
      <c r="F175" s="394" t="s">
        <v>784</v>
      </c>
      <c r="G175" s="395"/>
      <c r="H175" s="395"/>
      <c r="I175" s="396"/>
      <c r="J175" s="389" t="s">
        <v>1146</v>
      </c>
      <c r="K175" s="390"/>
      <c r="L175" s="390"/>
      <c r="M175" s="390"/>
      <c r="N175" s="390"/>
      <c r="O175" s="390"/>
      <c r="P175" s="390"/>
      <c r="Q175" s="390"/>
      <c r="R175" s="390"/>
      <c r="S175" s="390"/>
      <c r="T175" s="391"/>
      <c r="U175" s="279"/>
    </row>
    <row r="176" spans="2:21" s="3" customFormat="1" ht="97.9" customHeight="1" x14ac:dyDescent="0.2">
      <c r="B176" s="394" t="s">
        <v>567</v>
      </c>
      <c r="C176" s="396"/>
      <c r="D176" s="394" t="s">
        <v>603</v>
      </c>
      <c r="E176" s="396"/>
      <c r="F176" s="386" t="s">
        <v>568</v>
      </c>
      <c r="G176" s="387"/>
      <c r="H176" s="387"/>
      <c r="I176" s="388"/>
      <c r="J176" s="389" t="s">
        <v>1147</v>
      </c>
      <c r="K176" s="390"/>
      <c r="L176" s="390"/>
      <c r="M176" s="390"/>
      <c r="N176" s="390"/>
      <c r="O176" s="390"/>
      <c r="P176" s="390"/>
      <c r="Q176" s="390"/>
      <c r="R176" s="390"/>
      <c r="S176" s="390"/>
      <c r="T176" s="391"/>
      <c r="U176" s="279"/>
    </row>
    <row r="177" spans="2:21" s="3" customFormat="1" ht="201.6" customHeight="1" x14ac:dyDescent="0.2">
      <c r="B177" s="394" t="s">
        <v>506</v>
      </c>
      <c r="C177" s="396"/>
      <c r="D177" s="394"/>
      <c r="E177" s="396"/>
      <c r="F177" s="386" t="s">
        <v>564</v>
      </c>
      <c r="G177" s="387"/>
      <c r="H177" s="387"/>
      <c r="I177" s="388"/>
      <c r="J177" s="389" t="s">
        <v>1148</v>
      </c>
      <c r="K177" s="390"/>
      <c r="L177" s="390"/>
      <c r="M177" s="390"/>
      <c r="N177" s="390"/>
      <c r="O177" s="390"/>
      <c r="P177" s="390"/>
      <c r="Q177" s="390"/>
      <c r="R177" s="390"/>
      <c r="S177" s="390"/>
      <c r="T177" s="391"/>
      <c r="U177" s="279"/>
    </row>
    <row r="178" spans="2:21" s="3" customFormat="1" ht="57" customHeight="1" x14ac:dyDescent="0.2">
      <c r="B178" s="394" t="s">
        <v>569</v>
      </c>
      <c r="C178" s="396"/>
      <c r="D178" s="394"/>
      <c r="E178" s="396"/>
      <c r="F178" s="386" t="s">
        <v>1149</v>
      </c>
      <c r="G178" s="387"/>
      <c r="H178" s="387"/>
      <c r="I178" s="388"/>
      <c r="J178" s="389" t="s">
        <v>1150</v>
      </c>
      <c r="K178" s="390"/>
      <c r="L178" s="390"/>
      <c r="M178" s="390"/>
      <c r="N178" s="390"/>
      <c r="O178" s="390"/>
      <c r="P178" s="390"/>
      <c r="Q178" s="390"/>
      <c r="R178" s="390"/>
      <c r="S178" s="390"/>
      <c r="T178" s="391"/>
      <c r="U178" s="279"/>
    </row>
    <row r="179" spans="2:21" s="3" customFormat="1" ht="103.15" customHeight="1" x14ac:dyDescent="0.2">
      <c r="B179" s="394" t="s">
        <v>789</v>
      </c>
      <c r="C179" s="396"/>
      <c r="D179" s="394" t="s">
        <v>900</v>
      </c>
      <c r="E179" s="396"/>
      <c r="F179" s="386" t="s">
        <v>790</v>
      </c>
      <c r="G179" s="387"/>
      <c r="H179" s="387"/>
      <c r="I179" s="388"/>
      <c r="J179" s="389" t="s">
        <v>1151</v>
      </c>
      <c r="K179" s="390"/>
      <c r="L179" s="390"/>
      <c r="M179" s="390"/>
      <c r="N179" s="390"/>
      <c r="O179" s="390"/>
      <c r="P179" s="390"/>
      <c r="Q179" s="390"/>
      <c r="R179" s="390"/>
      <c r="S179" s="390"/>
      <c r="T179" s="391"/>
      <c r="U179" s="279"/>
    </row>
    <row r="180" spans="2:21" s="3" customFormat="1" ht="121.9" customHeight="1" x14ac:dyDescent="0.2">
      <c r="B180" s="386" t="s">
        <v>493</v>
      </c>
      <c r="C180" s="388"/>
      <c r="D180" s="394"/>
      <c r="E180" s="396"/>
      <c r="F180" s="386" t="s">
        <v>1070</v>
      </c>
      <c r="G180" s="387"/>
      <c r="H180" s="387"/>
      <c r="I180" s="388"/>
      <c r="J180" s="389" t="s">
        <v>1104</v>
      </c>
      <c r="K180" s="390"/>
      <c r="L180" s="390"/>
      <c r="M180" s="390"/>
      <c r="N180" s="390"/>
      <c r="O180" s="390"/>
      <c r="P180" s="390"/>
      <c r="Q180" s="390"/>
      <c r="R180" s="390"/>
      <c r="S180" s="390"/>
      <c r="T180" s="391"/>
      <c r="U180" s="279"/>
    </row>
    <row r="181" spans="2:21" s="3" customFormat="1" ht="181.9" customHeight="1" x14ac:dyDescent="0.2">
      <c r="B181" s="394" t="s">
        <v>524</v>
      </c>
      <c r="C181" s="396"/>
      <c r="D181" s="394"/>
      <c r="E181" s="396"/>
      <c r="F181" s="386" t="s">
        <v>791</v>
      </c>
      <c r="G181" s="387"/>
      <c r="H181" s="387"/>
      <c r="I181" s="388"/>
      <c r="J181" s="389" t="s">
        <v>1152</v>
      </c>
      <c r="K181" s="390"/>
      <c r="L181" s="390"/>
      <c r="M181" s="390"/>
      <c r="N181" s="390"/>
      <c r="O181" s="390"/>
      <c r="P181" s="390"/>
      <c r="Q181" s="390"/>
      <c r="R181" s="390"/>
      <c r="S181" s="390"/>
      <c r="T181" s="391"/>
      <c r="U181" s="279"/>
    </row>
    <row r="182" spans="2:21" s="3" customFormat="1" ht="283.14999999999998" customHeight="1" x14ac:dyDescent="0.2">
      <c r="B182" s="394" t="s">
        <v>565</v>
      </c>
      <c r="C182" s="396"/>
      <c r="D182" s="394" t="s">
        <v>792</v>
      </c>
      <c r="E182" s="396"/>
      <c r="F182" s="386" t="s">
        <v>901</v>
      </c>
      <c r="G182" s="387"/>
      <c r="H182" s="387"/>
      <c r="I182" s="388"/>
      <c r="J182" s="389" t="s">
        <v>1153</v>
      </c>
      <c r="K182" s="390"/>
      <c r="L182" s="390"/>
      <c r="M182" s="390"/>
      <c r="N182" s="390"/>
      <c r="O182" s="390"/>
      <c r="P182" s="390"/>
      <c r="Q182" s="390"/>
      <c r="R182" s="390"/>
      <c r="S182" s="390"/>
      <c r="T182" s="391"/>
      <c r="U182" s="279"/>
    </row>
    <row r="183" spans="2:21" s="3" customFormat="1" ht="118.15" customHeight="1" x14ac:dyDescent="0.2">
      <c r="B183" s="394" t="s">
        <v>738</v>
      </c>
      <c r="C183" s="396"/>
      <c r="D183" s="394"/>
      <c r="E183" s="396"/>
      <c r="F183" s="386" t="s">
        <v>761</v>
      </c>
      <c r="G183" s="387"/>
      <c r="H183" s="387"/>
      <c r="I183" s="388"/>
      <c r="J183" s="389" t="s">
        <v>1154</v>
      </c>
      <c r="K183" s="390"/>
      <c r="L183" s="390"/>
      <c r="M183" s="390"/>
      <c r="N183" s="390"/>
      <c r="O183" s="390"/>
      <c r="P183" s="390"/>
      <c r="Q183" s="390"/>
      <c r="R183" s="390"/>
      <c r="S183" s="390"/>
      <c r="T183" s="391"/>
      <c r="U183" s="279"/>
    </row>
    <row r="184" spans="2:21" s="3" customFormat="1" ht="58.15" customHeight="1" x14ac:dyDescent="0.2">
      <c r="B184" s="394" t="s">
        <v>613</v>
      </c>
      <c r="C184" s="396"/>
      <c r="D184" s="394"/>
      <c r="E184" s="396"/>
      <c r="F184" s="386" t="s">
        <v>762</v>
      </c>
      <c r="G184" s="387"/>
      <c r="H184" s="387"/>
      <c r="I184" s="388"/>
      <c r="J184" s="389" t="s">
        <v>1043</v>
      </c>
      <c r="K184" s="390"/>
      <c r="L184" s="390"/>
      <c r="M184" s="390"/>
      <c r="N184" s="390"/>
      <c r="O184" s="390"/>
      <c r="P184" s="390"/>
      <c r="Q184" s="390"/>
      <c r="R184" s="390"/>
      <c r="S184" s="390"/>
      <c r="T184" s="391"/>
      <c r="U184" s="279"/>
    </row>
    <row r="185" spans="2:21" s="3" customFormat="1" ht="113.45" customHeight="1" x14ac:dyDescent="0.2">
      <c r="B185" s="394" t="s">
        <v>542</v>
      </c>
      <c r="C185" s="396"/>
      <c r="D185" s="394"/>
      <c r="E185" s="396"/>
      <c r="F185" s="386" t="s">
        <v>763</v>
      </c>
      <c r="G185" s="387"/>
      <c r="H185" s="387"/>
      <c r="I185" s="388"/>
      <c r="J185" s="389" t="s">
        <v>1155</v>
      </c>
      <c r="K185" s="390"/>
      <c r="L185" s="390"/>
      <c r="M185" s="390"/>
      <c r="N185" s="390"/>
      <c r="O185" s="390"/>
      <c r="P185" s="390"/>
      <c r="Q185" s="390"/>
      <c r="R185" s="390"/>
      <c r="S185" s="390"/>
      <c r="T185" s="391"/>
      <c r="U185" s="279"/>
    </row>
    <row r="186" spans="2:21" s="3" customFormat="1" ht="99" customHeight="1" x14ac:dyDescent="0.2">
      <c r="B186" s="394" t="s">
        <v>525</v>
      </c>
      <c r="C186" s="396"/>
      <c r="D186" s="394" t="s">
        <v>536</v>
      </c>
      <c r="E186" s="396"/>
      <c r="F186" s="386" t="s">
        <v>739</v>
      </c>
      <c r="G186" s="387"/>
      <c r="H186" s="387"/>
      <c r="I186" s="388"/>
      <c r="J186" s="389" t="s">
        <v>1156</v>
      </c>
      <c r="K186" s="390"/>
      <c r="L186" s="390"/>
      <c r="M186" s="390"/>
      <c r="N186" s="390"/>
      <c r="O186" s="390"/>
      <c r="P186" s="390"/>
      <c r="Q186" s="390"/>
      <c r="R186" s="390"/>
      <c r="S186" s="390"/>
      <c r="T186" s="391"/>
      <c r="U186" s="279"/>
    </row>
    <row r="187" spans="2:21" s="3" customFormat="1" ht="78" customHeight="1" x14ac:dyDescent="0.2">
      <c r="B187" s="394" t="s">
        <v>764</v>
      </c>
      <c r="C187" s="396"/>
      <c r="D187" s="394"/>
      <c r="E187" s="396"/>
      <c r="F187" s="394" t="s">
        <v>765</v>
      </c>
      <c r="G187" s="395"/>
      <c r="H187" s="395"/>
      <c r="I187" s="396"/>
      <c r="J187" s="389" t="s">
        <v>1163</v>
      </c>
      <c r="K187" s="390"/>
      <c r="L187" s="390"/>
      <c r="M187" s="390"/>
      <c r="N187" s="390"/>
      <c r="O187" s="390"/>
      <c r="P187" s="390"/>
      <c r="Q187" s="390"/>
      <c r="R187" s="390"/>
      <c r="S187" s="390"/>
      <c r="T187" s="391"/>
      <c r="U187" s="279"/>
    </row>
    <row r="188" spans="2:21" s="3" customFormat="1" ht="119.45" customHeight="1" x14ac:dyDescent="0.2">
      <c r="B188" s="394" t="s">
        <v>541</v>
      </c>
      <c r="C188" s="396"/>
      <c r="D188" s="394" t="s">
        <v>766</v>
      </c>
      <c r="E188" s="396"/>
      <c r="F188" s="386" t="s">
        <v>809</v>
      </c>
      <c r="G188" s="387"/>
      <c r="H188" s="387"/>
      <c r="I188" s="388"/>
      <c r="J188" s="389" t="s">
        <v>1157</v>
      </c>
      <c r="K188" s="390"/>
      <c r="L188" s="390"/>
      <c r="M188" s="390"/>
      <c r="N188" s="390"/>
      <c r="O188" s="390"/>
      <c r="P188" s="390"/>
      <c r="Q188" s="390"/>
      <c r="R188" s="390"/>
      <c r="S188" s="390"/>
      <c r="T188" s="391"/>
      <c r="U188" s="279"/>
    </row>
    <row r="189" spans="2:21" s="3" customFormat="1" ht="120.6" customHeight="1" x14ac:dyDescent="0.2">
      <c r="B189" s="394" t="s">
        <v>793</v>
      </c>
      <c r="C189" s="396"/>
      <c r="D189" s="394"/>
      <c r="E189" s="396"/>
      <c r="F189" s="394" t="s">
        <v>794</v>
      </c>
      <c r="G189" s="395"/>
      <c r="H189" s="395"/>
      <c r="I189" s="396"/>
      <c r="J189" s="389" t="s">
        <v>1158</v>
      </c>
      <c r="K189" s="390"/>
      <c r="L189" s="390"/>
      <c r="M189" s="390"/>
      <c r="N189" s="390"/>
      <c r="O189" s="390"/>
      <c r="P189" s="390"/>
      <c r="Q189" s="390"/>
      <c r="R189" s="390"/>
      <c r="S189" s="390"/>
      <c r="T189" s="391"/>
      <c r="U189" s="279"/>
    </row>
    <row r="190" spans="2:21" s="3" customFormat="1" ht="49.15" customHeight="1" x14ac:dyDescent="0.2">
      <c r="B190" s="394" t="s">
        <v>740</v>
      </c>
      <c r="C190" s="396"/>
      <c r="D190" s="394"/>
      <c r="E190" s="396"/>
      <c r="F190" s="386" t="s">
        <v>804</v>
      </c>
      <c r="G190" s="387"/>
      <c r="H190" s="387"/>
      <c r="I190" s="388"/>
      <c r="J190" s="389" t="s">
        <v>1105</v>
      </c>
      <c r="K190" s="390"/>
      <c r="L190" s="390"/>
      <c r="M190" s="390"/>
      <c r="N190" s="390"/>
      <c r="O190" s="390"/>
      <c r="P190" s="390"/>
      <c r="Q190" s="390"/>
      <c r="R190" s="390"/>
      <c r="S190" s="390"/>
      <c r="T190" s="391"/>
      <c r="U190" s="279"/>
    </row>
    <row r="191" spans="2:21" s="3" customFormat="1" ht="208.15" customHeight="1" x14ac:dyDescent="0.2">
      <c r="B191" s="394" t="s">
        <v>507</v>
      </c>
      <c r="C191" s="396"/>
      <c r="D191" s="394" t="s">
        <v>902</v>
      </c>
      <c r="E191" s="396"/>
      <c r="F191" s="386" t="s">
        <v>903</v>
      </c>
      <c r="G191" s="387"/>
      <c r="H191" s="387"/>
      <c r="I191" s="388"/>
      <c r="J191" s="389" t="s">
        <v>1159</v>
      </c>
      <c r="K191" s="390"/>
      <c r="L191" s="390"/>
      <c r="M191" s="390"/>
      <c r="N191" s="390"/>
      <c r="O191" s="390"/>
      <c r="P191" s="390"/>
      <c r="Q191" s="390"/>
      <c r="R191" s="390"/>
      <c r="S191" s="390"/>
      <c r="T191" s="391"/>
      <c r="U191" s="279"/>
    </row>
    <row r="192" spans="2:21" s="3" customFormat="1" ht="60.6" customHeight="1" x14ac:dyDescent="0.2">
      <c r="B192" s="394" t="s">
        <v>562</v>
      </c>
      <c r="C192" s="396"/>
      <c r="D192" s="394" t="s">
        <v>537</v>
      </c>
      <c r="E192" s="396"/>
      <c r="F192" s="394" t="s">
        <v>614</v>
      </c>
      <c r="G192" s="395"/>
      <c r="H192" s="395"/>
      <c r="I192" s="396"/>
      <c r="J192" s="389" t="s">
        <v>615</v>
      </c>
      <c r="K192" s="390"/>
      <c r="L192" s="390"/>
      <c r="M192" s="390"/>
      <c r="N192" s="390"/>
      <c r="O192" s="390"/>
      <c r="P192" s="390"/>
      <c r="Q192" s="390"/>
      <c r="R192" s="390"/>
      <c r="S192" s="390"/>
      <c r="T192" s="391"/>
      <c r="U192" s="279"/>
    </row>
    <row r="193" spans="2:21" s="3" customFormat="1" ht="72.599999999999994" customHeight="1" x14ac:dyDescent="0.2">
      <c r="B193" s="394" t="s">
        <v>537</v>
      </c>
      <c r="C193" s="396"/>
      <c r="D193" s="394" t="s">
        <v>526</v>
      </c>
      <c r="E193" s="396"/>
      <c r="F193" s="394" t="s">
        <v>604</v>
      </c>
      <c r="G193" s="395"/>
      <c r="H193" s="395"/>
      <c r="I193" s="396"/>
      <c r="J193" s="389" t="s">
        <v>1160</v>
      </c>
      <c r="K193" s="390"/>
      <c r="L193" s="390"/>
      <c r="M193" s="390"/>
      <c r="N193" s="390"/>
      <c r="O193" s="390"/>
      <c r="P193" s="390"/>
      <c r="Q193" s="390"/>
      <c r="R193" s="390"/>
      <c r="S193" s="390"/>
      <c r="T193" s="391"/>
      <c r="U193" s="279"/>
    </row>
    <row r="194" spans="2:21" s="3" customFormat="1" ht="97.15" customHeight="1" x14ac:dyDescent="0.2">
      <c r="B194" s="394" t="s">
        <v>767</v>
      </c>
      <c r="C194" s="396"/>
      <c r="D194" s="394" t="s">
        <v>508</v>
      </c>
      <c r="E194" s="396"/>
      <c r="F194" s="386" t="s">
        <v>563</v>
      </c>
      <c r="G194" s="387"/>
      <c r="H194" s="387"/>
      <c r="I194" s="388"/>
      <c r="J194" s="389" t="s">
        <v>1161</v>
      </c>
      <c r="K194" s="390"/>
      <c r="L194" s="390"/>
      <c r="M194" s="390"/>
      <c r="N194" s="390"/>
      <c r="O194" s="390"/>
      <c r="P194" s="390"/>
      <c r="Q194" s="390"/>
      <c r="R194" s="390"/>
      <c r="S194" s="390"/>
      <c r="T194" s="391"/>
      <c r="U194" s="279"/>
    </row>
    <row r="195" spans="2:21" s="3" customFormat="1" ht="71.45" customHeight="1" x14ac:dyDescent="0.2">
      <c r="B195" s="386"/>
      <c r="C195" s="388"/>
      <c r="D195" s="394"/>
      <c r="E195" s="396"/>
      <c r="F195" s="386" t="s">
        <v>768</v>
      </c>
      <c r="G195" s="387"/>
      <c r="H195" s="387"/>
      <c r="I195" s="388"/>
      <c r="J195" s="389" t="s">
        <v>1162</v>
      </c>
      <c r="K195" s="390"/>
      <c r="L195" s="390"/>
      <c r="M195" s="390"/>
      <c r="N195" s="390"/>
      <c r="O195" s="390"/>
      <c r="P195" s="390"/>
      <c r="Q195" s="390"/>
      <c r="R195" s="390"/>
      <c r="S195" s="390"/>
      <c r="T195" s="391"/>
      <c r="U195" s="279"/>
    </row>
    <row r="196" spans="2:21" s="3" customFormat="1" ht="46.9" customHeight="1" x14ac:dyDescent="0.2">
      <c r="B196" s="386"/>
      <c r="C196" s="388"/>
      <c r="D196" s="394"/>
      <c r="E196" s="396"/>
      <c r="F196" s="394" t="s">
        <v>494</v>
      </c>
      <c r="G196" s="395"/>
      <c r="H196" s="395"/>
      <c r="I196" s="396"/>
      <c r="J196" s="389" t="s">
        <v>785</v>
      </c>
      <c r="K196" s="390"/>
      <c r="L196" s="390"/>
      <c r="M196" s="390"/>
      <c r="N196" s="390"/>
      <c r="O196" s="390"/>
      <c r="P196" s="390"/>
      <c r="Q196" s="390"/>
      <c r="R196" s="390"/>
      <c r="S196" s="390"/>
      <c r="T196" s="391"/>
      <c r="U196" s="279"/>
    </row>
    <row r="197" spans="2:21" s="3" customFormat="1" ht="41.65" customHeight="1" x14ac:dyDescent="0.2">
      <c r="B197" s="742" t="s">
        <v>85</v>
      </c>
      <c r="C197" s="773" t="s">
        <v>410</v>
      </c>
      <c r="D197" s="774"/>
      <c r="E197" s="774"/>
      <c r="F197" s="774"/>
      <c r="G197" s="774"/>
      <c r="H197" s="774"/>
      <c r="I197" s="774"/>
      <c r="J197" s="774"/>
      <c r="K197" s="774"/>
      <c r="L197" s="774"/>
      <c r="M197" s="774"/>
      <c r="N197" s="774"/>
      <c r="O197" s="774"/>
      <c r="P197" s="774"/>
      <c r="Q197" s="774"/>
      <c r="R197" s="774"/>
      <c r="S197" s="774"/>
      <c r="T197" s="775"/>
    </row>
    <row r="198" spans="2:21" s="3" customFormat="1" ht="22.5" customHeight="1" x14ac:dyDescent="0.2">
      <c r="B198" s="743"/>
      <c r="C198" s="539" t="s">
        <v>115</v>
      </c>
      <c r="D198" s="540"/>
      <c r="E198" s="540"/>
      <c r="F198" s="540"/>
      <c r="G198" s="540"/>
      <c r="H198" s="540"/>
      <c r="I198" s="540"/>
      <c r="J198" s="540"/>
      <c r="K198" s="540"/>
      <c r="L198" s="541"/>
      <c r="M198" s="539"/>
      <c r="N198" s="540"/>
      <c r="O198" s="540"/>
      <c r="P198" s="540"/>
      <c r="Q198" s="540"/>
      <c r="R198" s="540"/>
      <c r="S198" s="540"/>
      <c r="T198" s="541"/>
    </row>
    <row r="199" spans="2:21" s="3" customFormat="1" ht="22.5" customHeight="1" x14ac:dyDescent="0.2">
      <c r="B199" s="743"/>
      <c r="C199" s="382" t="s">
        <v>73</v>
      </c>
      <c r="D199" s="382"/>
      <c r="E199" s="382"/>
      <c r="F199" s="382" t="s">
        <v>349</v>
      </c>
      <c r="G199" s="382"/>
      <c r="H199" s="382" t="s">
        <v>63</v>
      </c>
      <c r="I199" s="382"/>
      <c r="J199" s="382" t="s">
        <v>86</v>
      </c>
      <c r="K199" s="382"/>
      <c r="L199" s="382"/>
      <c r="M199" s="439"/>
      <c r="N199" s="543"/>
      <c r="O199" s="543"/>
      <c r="P199" s="543"/>
      <c r="Q199" s="543"/>
      <c r="R199" s="543"/>
      <c r="S199" s="543"/>
      <c r="T199" s="440"/>
    </row>
    <row r="200" spans="2:21" s="3" customFormat="1" ht="22.5" customHeight="1" x14ac:dyDescent="0.2">
      <c r="B200" s="743"/>
      <c r="C200" s="552" t="s">
        <v>75</v>
      </c>
      <c r="D200" s="552"/>
      <c r="E200" s="552"/>
      <c r="F200" s="570">
        <f>+H203/100</f>
        <v>0.53120000000000001</v>
      </c>
      <c r="G200" s="570"/>
      <c r="H200" s="430">
        <v>0.64770000000000005</v>
      </c>
      <c r="I200" s="430"/>
      <c r="J200" s="409">
        <f>F200-H200</f>
        <v>-0.11650000000000005</v>
      </c>
      <c r="K200" s="409"/>
      <c r="L200" s="409"/>
      <c r="M200" s="544"/>
      <c r="N200" s="545"/>
      <c r="O200" s="545"/>
      <c r="P200" s="545"/>
      <c r="Q200" s="545"/>
      <c r="R200" s="545"/>
      <c r="S200" s="545"/>
      <c r="T200" s="546"/>
    </row>
    <row r="201" spans="2:21" s="3" customFormat="1" ht="22.5" customHeight="1" x14ac:dyDescent="0.2">
      <c r="B201" s="743"/>
      <c r="C201" s="61"/>
      <c r="D201" s="61"/>
      <c r="E201" s="61"/>
      <c r="F201" s="60"/>
      <c r="G201" s="60"/>
      <c r="H201" s="60"/>
      <c r="I201" s="60"/>
      <c r="J201" s="60"/>
      <c r="K201" s="60"/>
      <c r="L201" s="60"/>
      <c r="M201" s="544"/>
      <c r="N201" s="545"/>
      <c r="O201" s="545"/>
      <c r="P201" s="545"/>
      <c r="Q201" s="545"/>
      <c r="R201" s="545"/>
      <c r="S201" s="545"/>
      <c r="T201" s="546"/>
    </row>
    <row r="202" spans="2:21" s="3" customFormat="1" ht="27" customHeight="1" x14ac:dyDescent="0.2">
      <c r="B202" s="743"/>
      <c r="C202" s="382" t="s">
        <v>76</v>
      </c>
      <c r="D202" s="382"/>
      <c r="E202" s="404" t="s">
        <v>65</v>
      </c>
      <c r="F202" s="405"/>
      <c r="G202" s="63" t="s">
        <v>77</v>
      </c>
      <c r="H202" s="409" t="s">
        <v>78</v>
      </c>
      <c r="I202" s="409"/>
      <c r="J202" s="63" t="s">
        <v>79</v>
      </c>
      <c r="K202" s="409" t="s">
        <v>80</v>
      </c>
      <c r="L202" s="409"/>
      <c r="M202" s="544"/>
      <c r="N202" s="545"/>
      <c r="O202" s="545"/>
      <c r="P202" s="545"/>
      <c r="Q202" s="545"/>
      <c r="R202" s="545"/>
      <c r="S202" s="545"/>
      <c r="T202" s="546"/>
    </row>
    <row r="203" spans="2:21" s="3" customFormat="1" ht="30" customHeight="1" x14ac:dyDescent="0.2">
      <c r="B203" s="743"/>
      <c r="C203" s="553">
        <f>I142</f>
        <v>43044</v>
      </c>
      <c r="D203" s="553"/>
      <c r="E203" s="562">
        <f>J142</f>
        <v>44772</v>
      </c>
      <c r="F203" s="563"/>
      <c r="G203" s="17">
        <f>K142</f>
        <v>1728</v>
      </c>
      <c r="H203" s="554">
        <v>53.12</v>
      </c>
      <c r="I203" s="555"/>
      <c r="J203" s="555"/>
      <c r="K203" s="555"/>
      <c r="L203" s="556"/>
      <c r="M203" s="544"/>
      <c r="N203" s="545"/>
      <c r="O203" s="545"/>
      <c r="P203" s="545"/>
      <c r="Q203" s="545"/>
      <c r="R203" s="545"/>
      <c r="S203" s="545"/>
      <c r="T203" s="546"/>
    </row>
    <row r="204" spans="2:21" s="3" customFormat="1" ht="25.5" customHeight="1" x14ac:dyDescent="0.2">
      <c r="B204" s="743"/>
      <c r="C204" s="61"/>
      <c r="D204" s="62"/>
      <c r="E204" s="59"/>
      <c r="F204" s="17"/>
      <c r="G204" s="20"/>
      <c r="H204" s="20"/>
      <c r="I204" s="17"/>
      <c r="J204" s="19"/>
      <c r="K204" s="19"/>
      <c r="L204" s="60"/>
      <c r="M204" s="544"/>
      <c r="N204" s="545"/>
      <c r="O204" s="545"/>
      <c r="P204" s="545"/>
      <c r="Q204" s="545"/>
      <c r="R204" s="545"/>
      <c r="S204" s="545"/>
      <c r="T204" s="546"/>
    </row>
    <row r="205" spans="2:21" s="3" customFormat="1" ht="19.5" customHeight="1" x14ac:dyDescent="0.2">
      <c r="B205" s="743"/>
      <c r="C205" s="539" t="s">
        <v>81</v>
      </c>
      <c r="D205" s="540"/>
      <c r="E205" s="540"/>
      <c r="F205" s="540"/>
      <c r="G205" s="540"/>
      <c r="H205" s="540"/>
      <c r="I205" s="540"/>
      <c r="J205" s="540"/>
      <c r="K205" s="540"/>
      <c r="L205" s="541"/>
      <c r="M205" s="547"/>
      <c r="N205" s="548"/>
      <c r="O205" s="548"/>
      <c r="P205" s="548"/>
      <c r="Q205" s="548"/>
      <c r="R205" s="548"/>
      <c r="S205" s="548"/>
      <c r="T205" s="549"/>
    </row>
    <row r="206" spans="2:21" s="3" customFormat="1" ht="22.5" customHeight="1" x14ac:dyDescent="0.2">
      <c r="B206" s="743"/>
      <c r="C206" s="397" t="s">
        <v>82</v>
      </c>
      <c r="D206" s="475"/>
      <c r="E206" s="475"/>
      <c r="F206" s="398"/>
      <c r="G206" s="468" t="s">
        <v>495</v>
      </c>
      <c r="H206" s="468"/>
      <c r="I206" s="468"/>
      <c r="J206" s="468"/>
      <c r="K206" s="468" t="s">
        <v>83</v>
      </c>
      <c r="L206" s="468"/>
      <c r="M206" s="468"/>
      <c r="N206" s="468"/>
      <c r="O206" s="468"/>
      <c r="P206" s="468"/>
      <c r="Q206" s="468"/>
      <c r="R206" s="468"/>
      <c r="S206" s="468"/>
      <c r="T206" s="468"/>
    </row>
    <row r="207" spans="2:21" ht="35.25" customHeight="1" x14ac:dyDescent="0.2">
      <c r="B207" s="743"/>
      <c r="C207" s="429" t="s">
        <v>84</v>
      </c>
      <c r="D207" s="429"/>
      <c r="E207" s="397" t="s">
        <v>350</v>
      </c>
      <c r="F207" s="398"/>
      <c r="G207" s="468"/>
      <c r="H207" s="468"/>
      <c r="I207" s="468"/>
      <c r="J207" s="468"/>
      <c r="K207" s="468"/>
      <c r="L207" s="468"/>
      <c r="M207" s="468"/>
      <c r="N207" s="468"/>
      <c r="O207" s="468"/>
      <c r="P207" s="468"/>
      <c r="Q207" s="468"/>
      <c r="R207" s="468"/>
      <c r="S207" s="468"/>
      <c r="T207" s="468"/>
    </row>
    <row r="208" spans="2:21" ht="97.15" customHeight="1" x14ac:dyDescent="0.2">
      <c r="B208" s="743"/>
      <c r="C208" s="384" t="s">
        <v>556</v>
      </c>
      <c r="D208" s="385"/>
      <c r="E208" s="384"/>
      <c r="F208" s="385"/>
      <c r="G208" s="386" t="s">
        <v>528</v>
      </c>
      <c r="H208" s="387"/>
      <c r="I208" s="387"/>
      <c r="J208" s="388"/>
      <c r="K208" s="389" t="s">
        <v>1164</v>
      </c>
      <c r="L208" s="390"/>
      <c r="M208" s="390"/>
      <c r="N208" s="390"/>
      <c r="O208" s="390"/>
      <c r="P208" s="390"/>
      <c r="Q208" s="390"/>
      <c r="R208" s="390"/>
      <c r="S208" s="390"/>
      <c r="T208" s="391"/>
      <c r="U208" s="280"/>
    </row>
    <row r="209" spans="2:21" ht="96" customHeight="1" x14ac:dyDescent="0.2">
      <c r="B209" s="743"/>
      <c r="C209" s="384" t="s">
        <v>769</v>
      </c>
      <c r="D209" s="385"/>
      <c r="E209" s="384"/>
      <c r="F209" s="385"/>
      <c r="G209" s="386" t="s">
        <v>819</v>
      </c>
      <c r="H209" s="387"/>
      <c r="I209" s="387"/>
      <c r="J209" s="388"/>
      <c r="K209" s="389" t="s">
        <v>1165</v>
      </c>
      <c r="L209" s="390"/>
      <c r="M209" s="390"/>
      <c r="N209" s="390"/>
      <c r="O209" s="390"/>
      <c r="P209" s="390"/>
      <c r="Q209" s="390"/>
      <c r="R209" s="390"/>
      <c r="S209" s="390"/>
      <c r="T209" s="391"/>
      <c r="U209" s="280"/>
    </row>
    <row r="210" spans="2:21" ht="117" customHeight="1" x14ac:dyDescent="0.2">
      <c r="B210" s="743"/>
      <c r="C210" s="384" t="s">
        <v>557</v>
      </c>
      <c r="D210" s="385"/>
      <c r="E210" s="384"/>
      <c r="F210" s="385"/>
      <c r="G210" s="386" t="s">
        <v>1044</v>
      </c>
      <c r="H210" s="387"/>
      <c r="I210" s="387"/>
      <c r="J210" s="388"/>
      <c r="K210" s="389" t="s">
        <v>1166</v>
      </c>
      <c r="L210" s="390"/>
      <c r="M210" s="390"/>
      <c r="N210" s="390"/>
      <c r="O210" s="390"/>
      <c r="P210" s="390"/>
      <c r="Q210" s="390"/>
      <c r="R210" s="390"/>
      <c r="S210" s="390"/>
      <c r="T210" s="391"/>
      <c r="U210" s="280"/>
    </row>
    <row r="211" spans="2:21" ht="127.15" customHeight="1" x14ac:dyDescent="0.2">
      <c r="B211" s="743"/>
      <c r="C211" s="384" t="s">
        <v>770</v>
      </c>
      <c r="D211" s="385"/>
      <c r="E211" s="384" t="s">
        <v>771</v>
      </c>
      <c r="F211" s="385"/>
      <c r="G211" s="386" t="s">
        <v>811</v>
      </c>
      <c r="H211" s="387"/>
      <c r="I211" s="387"/>
      <c r="J211" s="388"/>
      <c r="K211" s="389" t="s">
        <v>1167</v>
      </c>
      <c r="L211" s="390"/>
      <c r="M211" s="390"/>
      <c r="N211" s="390"/>
      <c r="O211" s="390"/>
      <c r="P211" s="390"/>
      <c r="Q211" s="390"/>
      <c r="R211" s="390"/>
      <c r="S211" s="390"/>
      <c r="T211" s="748"/>
      <c r="U211" s="280"/>
    </row>
    <row r="212" spans="2:21" ht="58.9" customHeight="1" x14ac:dyDescent="0.2">
      <c r="B212" s="743"/>
      <c r="C212" s="384" t="s">
        <v>741</v>
      </c>
      <c r="D212" s="385"/>
      <c r="E212" s="384"/>
      <c r="F212" s="385"/>
      <c r="G212" s="386" t="s">
        <v>1045</v>
      </c>
      <c r="H212" s="387"/>
      <c r="I212" s="387"/>
      <c r="J212" s="388"/>
      <c r="K212" s="389" t="s">
        <v>1187</v>
      </c>
      <c r="L212" s="390"/>
      <c r="M212" s="390"/>
      <c r="N212" s="390"/>
      <c r="O212" s="390"/>
      <c r="P212" s="390"/>
      <c r="Q212" s="390"/>
      <c r="R212" s="390"/>
      <c r="S212" s="390"/>
      <c r="T212" s="391"/>
      <c r="U212" s="280"/>
    </row>
    <row r="213" spans="2:21" s="3" customFormat="1" ht="115.15" customHeight="1" x14ac:dyDescent="0.2">
      <c r="B213" s="743"/>
      <c r="C213" s="384" t="s">
        <v>1061</v>
      </c>
      <c r="D213" s="385"/>
      <c r="E213" s="384"/>
      <c r="F213" s="385"/>
      <c r="G213" s="386" t="s">
        <v>1046</v>
      </c>
      <c r="H213" s="387"/>
      <c r="I213" s="387"/>
      <c r="J213" s="388"/>
      <c r="K213" s="389" t="s">
        <v>1168</v>
      </c>
      <c r="L213" s="390"/>
      <c r="M213" s="390"/>
      <c r="N213" s="390"/>
      <c r="O213" s="390"/>
      <c r="P213" s="390"/>
      <c r="Q213" s="390"/>
      <c r="R213" s="390"/>
      <c r="S213" s="390"/>
      <c r="T213" s="391"/>
      <c r="U213" s="279"/>
    </row>
    <row r="214" spans="2:21" s="3" customFormat="1" ht="113.45" customHeight="1" x14ac:dyDescent="0.2">
      <c r="B214" s="743"/>
      <c r="C214" s="384" t="s">
        <v>812</v>
      </c>
      <c r="D214" s="385"/>
      <c r="E214" s="384"/>
      <c r="F214" s="385"/>
      <c r="G214" s="386" t="s">
        <v>1071</v>
      </c>
      <c r="H214" s="387"/>
      <c r="I214" s="387"/>
      <c r="J214" s="388"/>
      <c r="K214" s="389" t="s">
        <v>1169</v>
      </c>
      <c r="L214" s="390"/>
      <c r="M214" s="390"/>
      <c r="N214" s="390"/>
      <c r="O214" s="390"/>
      <c r="P214" s="390"/>
      <c r="Q214" s="390"/>
      <c r="R214" s="390"/>
      <c r="S214" s="390"/>
      <c r="T214" s="391"/>
      <c r="U214" s="279"/>
    </row>
    <row r="215" spans="2:21" s="3" customFormat="1" ht="67.900000000000006" customHeight="1" x14ac:dyDescent="0.2">
      <c r="B215" s="743"/>
      <c r="C215" s="384" t="s">
        <v>795</v>
      </c>
      <c r="D215" s="385"/>
      <c r="E215" s="384" t="s">
        <v>813</v>
      </c>
      <c r="F215" s="385"/>
      <c r="G215" s="386" t="s">
        <v>796</v>
      </c>
      <c r="H215" s="387"/>
      <c r="I215" s="387"/>
      <c r="J215" s="388"/>
      <c r="K215" s="389" t="s">
        <v>1047</v>
      </c>
      <c r="L215" s="390"/>
      <c r="M215" s="390"/>
      <c r="N215" s="390"/>
      <c r="O215" s="390"/>
      <c r="P215" s="390"/>
      <c r="Q215" s="390"/>
      <c r="R215" s="390"/>
      <c r="S215" s="390"/>
      <c r="T215" s="391"/>
      <c r="U215" s="279"/>
    </row>
    <row r="216" spans="2:21" s="3" customFormat="1" ht="274.89999999999998" customHeight="1" x14ac:dyDescent="0.2">
      <c r="B216" s="743"/>
      <c r="C216" s="384" t="s">
        <v>616</v>
      </c>
      <c r="D216" s="385"/>
      <c r="E216" s="384" t="s">
        <v>775</v>
      </c>
      <c r="F216" s="385"/>
      <c r="G216" s="386" t="s">
        <v>1170</v>
      </c>
      <c r="H216" s="387"/>
      <c r="I216" s="387"/>
      <c r="J216" s="388"/>
      <c r="K216" s="389" t="s">
        <v>1171</v>
      </c>
      <c r="L216" s="390"/>
      <c r="M216" s="390"/>
      <c r="N216" s="390"/>
      <c r="O216" s="390"/>
      <c r="P216" s="390"/>
      <c r="Q216" s="390"/>
      <c r="R216" s="390"/>
      <c r="S216" s="390"/>
      <c r="T216" s="391"/>
      <c r="U216" s="279"/>
    </row>
    <row r="217" spans="2:21" s="3" customFormat="1" ht="109.15" customHeight="1" x14ac:dyDescent="0.2">
      <c r="B217" s="743"/>
      <c r="C217" s="384" t="s">
        <v>772</v>
      </c>
      <c r="D217" s="385"/>
      <c r="E217" s="384"/>
      <c r="F217" s="385"/>
      <c r="G217" s="386" t="s">
        <v>773</v>
      </c>
      <c r="H217" s="387"/>
      <c r="I217" s="387"/>
      <c r="J217" s="388"/>
      <c r="K217" s="552" t="s">
        <v>1086</v>
      </c>
      <c r="L217" s="552"/>
      <c r="M217" s="552"/>
      <c r="N217" s="552"/>
      <c r="O217" s="552"/>
      <c r="P217" s="552"/>
      <c r="Q217" s="552"/>
      <c r="R217" s="552"/>
      <c r="S217" s="552"/>
      <c r="T217" s="744"/>
      <c r="U217" s="279"/>
    </row>
    <row r="218" spans="2:21" s="3" customFormat="1" ht="100.9" customHeight="1" x14ac:dyDescent="0.2">
      <c r="B218" s="743"/>
      <c r="C218" s="384" t="s">
        <v>532</v>
      </c>
      <c r="D218" s="385"/>
      <c r="E218" s="384"/>
      <c r="F218" s="385"/>
      <c r="G218" s="386" t="s">
        <v>759</v>
      </c>
      <c r="H218" s="387"/>
      <c r="I218" s="387"/>
      <c r="J218" s="388"/>
      <c r="K218" s="389" t="s">
        <v>1087</v>
      </c>
      <c r="L218" s="390"/>
      <c r="M218" s="390"/>
      <c r="N218" s="390"/>
      <c r="O218" s="390"/>
      <c r="P218" s="390"/>
      <c r="Q218" s="390"/>
      <c r="R218" s="390"/>
      <c r="S218" s="390"/>
      <c r="T218" s="391"/>
      <c r="U218" s="279"/>
    </row>
    <row r="219" spans="2:21" s="3" customFormat="1" ht="201.6" customHeight="1" x14ac:dyDescent="0.2">
      <c r="B219" s="98"/>
      <c r="C219" s="384" t="s">
        <v>509</v>
      </c>
      <c r="D219" s="385"/>
      <c r="E219" s="384" t="s">
        <v>805</v>
      </c>
      <c r="F219" s="385"/>
      <c r="G219" s="386" t="s">
        <v>1048</v>
      </c>
      <c r="H219" s="387"/>
      <c r="I219" s="387"/>
      <c r="J219" s="388"/>
      <c r="K219" s="389" t="s">
        <v>1172</v>
      </c>
      <c r="L219" s="390"/>
      <c r="M219" s="390"/>
      <c r="N219" s="390"/>
      <c r="O219" s="390"/>
      <c r="P219" s="390"/>
      <c r="Q219" s="390"/>
      <c r="R219" s="390"/>
      <c r="S219" s="390"/>
      <c r="T219" s="391"/>
      <c r="U219" s="279"/>
    </row>
    <row r="220" spans="2:21" s="3" customFormat="1" ht="72" customHeight="1" x14ac:dyDescent="0.2">
      <c r="B220" s="98"/>
      <c r="C220" s="384" t="s">
        <v>496</v>
      </c>
      <c r="D220" s="385"/>
      <c r="E220" s="384"/>
      <c r="F220" s="385"/>
      <c r="G220" s="745" t="s">
        <v>774</v>
      </c>
      <c r="H220" s="745"/>
      <c r="I220" s="745"/>
      <c r="J220" s="745"/>
      <c r="K220" s="389" t="s">
        <v>1173</v>
      </c>
      <c r="L220" s="390"/>
      <c r="M220" s="390"/>
      <c r="N220" s="390"/>
      <c r="O220" s="390"/>
      <c r="P220" s="390"/>
      <c r="Q220" s="390"/>
      <c r="R220" s="390"/>
      <c r="S220" s="390"/>
      <c r="T220" s="391"/>
      <c r="U220" s="279"/>
    </row>
    <row r="221" spans="2:21" s="3" customFormat="1" ht="46.9" customHeight="1" x14ac:dyDescent="0.2">
      <c r="B221" s="98"/>
      <c r="C221" s="384" t="s">
        <v>515</v>
      </c>
      <c r="D221" s="385"/>
      <c r="E221" s="384"/>
      <c r="F221" s="385"/>
      <c r="G221" s="745" t="s">
        <v>777</v>
      </c>
      <c r="H221" s="745"/>
      <c r="I221" s="745"/>
      <c r="J221" s="745"/>
      <c r="K221" s="752" t="s">
        <v>1049</v>
      </c>
      <c r="L221" s="752"/>
      <c r="M221" s="752"/>
      <c r="N221" s="752"/>
      <c r="O221" s="752"/>
      <c r="P221" s="752"/>
      <c r="Q221" s="752"/>
      <c r="R221" s="752"/>
      <c r="S221" s="752"/>
      <c r="T221" s="752"/>
      <c r="U221" s="279"/>
    </row>
    <row r="222" spans="2:21" s="3" customFormat="1" ht="57.6" customHeight="1" x14ac:dyDescent="0.2">
      <c r="B222" s="112"/>
      <c r="C222" s="384" t="s">
        <v>742</v>
      </c>
      <c r="D222" s="385"/>
      <c r="E222" s="384"/>
      <c r="F222" s="385"/>
      <c r="G222" s="745" t="s">
        <v>743</v>
      </c>
      <c r="H222" s="745"/>
      <c r="I222" s="745"/>
      <c r="J222" s="745"/>
      <c r="K222" s="389" t="s">
        <v>1050</v>
      </c>
      <c r="L222" s="390"/>
      <c r="M222" s="390"/>
      <c r="N222" s="390"/>
      <c r="O222" s="390"/>
      <c r="P222" s="390"/>
      <c r="Q222" s="390"/>
      <c r="R222" s="390"/>
      <c r="S222" s="390"/>
      <c r="T222" s="391"/>
      <c r="U222" s="279"/>
    </row>
    <row r="223" spans="2:21" s="3" customFormat="1" ht="114" customHeight="1" x14ac:dyDescent="0.2">
      <c r="B223" s="112"/>
      <c r="C223" s="384" t="s">
        <v>744</v>
      </c>
      <c r="D223" s="385"/>
      <c r="E223" s="384"/>
      <c r="F223" s="385"/>
      <c r="G223" s="745" t="s">
        <v>776</v>
      </c>
      <c r="H223" s="745"/>
      <c r="I223" s="745"/>
      <c r="J223" s="745"/>
      <c r="K223" s="389" t="s">
        <v>1174</v>
      </c>
      <c r="L223" s="390"/>
      <c r="M223" s="390"/>
      <c r="N223" s="390"/>
      <c r="O223" s="390"/>
      <c r="P223" s="390"/>
      <c r="Q223" s="390"/>
      <c r="R223" s="390"/>
      <c r="S223" s="390"/>
      <c r="T223" s="391"/>
      <c r="U223" s="279"/>
    </row>
    <row r="224" spans="2:21" s="3" customFormat="1" ht="137.44999999999999" customHeight="1" x14ac:dyDescent="0.2">
      <c r="B224" s="113"/>
      <c r="C224" s="384" t="s">
        <v>806</v>
      </c>
      <c r="D224" s="385"/>
      <c r="E224" s="384"/>
      <c r="F224" s="385"/>
      <c r="G224" s="745" t="s">
        <v>1106</v>
      </c>
      <c r="H224" s="745"/>
      <c r="I224" s="745"/>
      <c r="J224" s="745"/>
      <c r="K224" s="389" t="s">
        <v>1175</v>
      </c>
      <c r="L224" s="390"/>
      <c r="M224" s="390"/>
      <c r="N224" s="390"/>
      <c r="O224" s="390"/>
      <c r="P224" s="390"/>
      <c r="Q224" s="390"/>
      <c r="R224" s="390"/>
      <c r="S224" s="390"/>
      <c r="T224" s="391"/>
      <c r="U224" s="279"/>
    </row>
    <row r="225" spans="2:21" s="3" customFormat="1" ht="71.45" customHeight="1" x14ac:dyDescent="0.2">
      <c r="B225" s="113"/>
      <c r="C225" s="384" t="s">
        <v>605</v>
      </c>
      <c r="D225" s="385"/>
      <c r="E225" s="384"/>
      <c r="F225" s="385"/>
      <c r="G225" s="386" t="s">
        <v>606</v>
      </c>
      <c r="H225" s="387"/>
      <c r="I225" s="387"/>
      <c r="J225" s="388"/>
      <c r="K225" s="389" t="s">
        <v>1094</v>
      </c>
      <c r="L225" s="390"/>
      <c r="M225" s="390"/>
      <c r="N225" s="390"/>
      <c r="O225" s="390"/>
      <c r="P225" s="390"/>
      <c r="Q225" s="390"/>
      <c r="R225" s="390"/>
      <c r="S225" s="390"/>
      <c r="T225" s="391"/>
      <c r="U225" s="279"/>
    </row>
    <row r="226" spans="2:21" s="3" customFormat="1" ht="75.599999999999994" customHeight="1" x14ac:dyDescent="0.2">
      <c r="B226" s="114"/>
      <c r="C226" s="384" t="s">
        <v>1051</v>
      </c>
      <c r="D226" s="385"/>
      <c r="E226" s="384"/>
      <c r="F226" s="385"/>
      <c r="G226" s="386" t="s">
        <v>1052</v>
      </c>
      <c r="H226" s="387"/>
      <c r="I226" s="387"/>
      <c r="J226" s="388"/>
      <c r="K226" s="552" t="s">
        <v>1176</v>
      </c>
      <c r="L226" s="552"/>
      <c r="M226" s="552"/>
      <c r="N226" s="552"/>
      <c r="O226" s="552"/>
      <c r="P226" s="552"/>
      <c r="Q226" s="552"/>
      <c r="R226" s="552"/>
      <c r="S226" s="552"/>
      <c r="T226" s="744"/>
      <c r="U226" s="279"/>
    </row>
    <row r="227" spans="2:21" s="3" customFormat="1" ht="109.15" customHeight="1" x14ac:dyDescent="0.2">
      <c r="B227" s="114"/>
      <c r="C227" s="384" t="s">
        <v>745</v>
      </c>
      <c r="D227" s="385"/>
      <c r="E227" s="384"/>
      <c r="F227" s="385"/>
      <c r="G227" s="386" t="s">
        <v>746</v>
      </c>
      <c r="H227" s="387"/>
      <c r="I227" s="387"/>
      <c r="J227" s="388"/>
      <c r="K227" s="552" t="s">
        <v>1062</v>
      </c>
      <c r="L227" s="552"/>
      <c r="M227" s="552"/>
      <c r="N227" s="552"/>
      <c r="O227" s="552"/>
      <c r="P227" s="552"/>
      <c r="Q227" s="552"/>
      <c r="R227" s="552"/>
      <c r="S227" s="552"/>
      <c r="T227" s="744"/>
      <c r="U227" s="279"/>
    </row>
    <row r="228" spans="2:21" s="3" customFormat="1" ht="43.9" customHeight="1" x14ac:dyDescent="0.2">
      <c r="B228" s="114"/>
      <c r="C228" s="384" t="s">
        <v>747</v>
      </c>
      <c r="D228" s="385"/>
      <c r="E228" s="384"/>
      <c r="F228" s="385"/>
      <c r="G228" s="386" t="s">
        <v>748</v>
      </c>
      <c r="H228" s="387"/>
      <c r="I228" s="387"/>
      <c r="J228" s="388"/>
      <c r="K228" s="763" t="s">
        <v>814</v>
      </c>
      <c r="L228" s="390"/>
      <c r="M228" s="390"/>
      <c r="N228" s="390"/>
      <c r="O228" s="390"/>
      <c r="P228" s="390"/>
      <c r="Q228" s="390"/>
      <c r="R228" s="390"/>
      <c r="S228" s="390"/>
      <c r="T228" s="391"/>
      <c r="U228" s="279"/>
    </row>
    <row r="229" spans="2:21" s="3" customFormat="1" ht="136.15" customHeight="1" x14ac:dyDescent="0.2">
      <c r="B229" s="113"/>
      <c r="C229" s="384" t="s">
        <v>749</v>
      </c>
      <c r="D229" s="385"/>
      <c r="E229" s="384"/>
      <c r="F229" s="385"/>
      <c r="G229" s="386" t="s">
        <v>891</v>
      </c>
      <c r="H229" s="387"/>
      <c r="I229" s="387"/>
      <c r="J229" s="388"/>
      <c r="K229" s="552" t="s">
        <v>1177</v>
      </c>
      <c r="L229" s="552"/>
      <c r="M229" s="552"/>
      <c r="N229" s="552"/>
      <c r="O229" s="552"/>
      <c r="P229" s="552"/>
      <c r="Q229" s="552"/>
      <c r="R229" s="552"/>
      <c r="S229" s="552"/>
      <c r="T229" s="744"/>
      <c r="U229" s="279"/>
    </row>
    <row r="230" spans="2:21" s="3" customFormat="1" ht="48.6" customHeight="1" x14ac:dyDescent="0.2">
      <c r="B230" s="124"/>
      <c r="C230" s="384" t="s">
        <v>1178</v>
      </c>
      <c r="D230" s="385"/>
      <c r="E230" s="384" t="s">
        <v>1179</v>
      </c>
      <c r="F230" s="385"/>
      <c r="G230" s="386" t="s">
        <v>1180</v>
      </c>
      <c r="H230" s="387"/>
      <c r="I230" s="387"/>
      <c r="J230" s="388"/>
      <c r="K230" s="552" t="s">
        <v>1181</v>
      </c>
      <c r="L230" s="552"/>
      <c r="M230" s="552"/>
      <c r="N230" s="552"/>
      <c r="O230" s="552"/>
      <c r="P230" s="552"/>
      <c r="Q230" s="552"/>
      <c r="R230" s="552"/>
      <c r="S230" s="552"/>
      <c r="T230" s="744"/>
      <c r="U230" s="279"/>
    </row>
    <row r="231" spans="2:21" s="3" customFormat="1" ht="70.150000000000006" customHeight="1" x14ac:dyDescent="0.2">
      <c r="B231" s="124"/>
      <c r="C231" s="384" t="s">
        <v>750</v>
      </c>
      <c r="D231" s="385"/>
      <c r="E231" s="384"/>
      <c r="F231" s="385"/>
      <c r="G231" s="386" t="s">
        <v>751</v>
      </c>
      <c r="H231" s="387"/>
      <c r="I231" s="387"/>
      <c r="J231" s="388"/>
      <c r="K231" s="389" t="s">
        <v>1053</v>
      </c>
      <c r="L231" s="390"/>
      <c r="M231" s="390"/>
      <c r="N231" s="390"/>
      <c r="O231" s="390"/>
      <c r="P231" s="390"/>
      <c r="Q231" s="390"/>
      <c r="R231" s="390"/>
      <c r="S231" s="390"/>
      <c r="T231" s="391"/>
      <c r="U231" s="279"/>
    </row>
    <row r="232" spans="2:21" s="3" customFormat="1" ht="73.150000000000006" customHeight="1" x14ac:dyDescent="0.2">
      <c r="B232" s="125"/>
      <c r="C232" s="384" t="s">
        <v>752</v>
      </c>
      <c r="D232" s="385"/>
      <c r="E232" s="384" t="s">
        <v>753</v>
      </c>
      <c r="F232" s="385"/>
      <c r="G232" s="386" t="s">
        <v>754</v>
      </c>
      <c r="H232" s="387"/>
      <c r="I232" s="387"/>
      <c r="J232" s="388"/>
      <c r="K232" s="389" t="s">
        <v>1054</v>
      </c>
      <c r="L232" s="390"/>
      <c r="M232" s="390"/>
      <c r="N232" s="390"/>
      <c r="O232" s="390"/>
      <c r="P232" s="390"/>
      <c r="Q232" s="390"/>
      <c r="R232" s="390"/>
      <c r="S232" s="390"/>
      <c r="T232" s="391"/>
      <c r="U232" s="279"/>
    </row>
    <row r="233" spans="2:21" s="3" customFormat="1" ht="259.14999999999998" customHeight="1" x14ac:dyDescent="0.2">
      <c r="B233" s="135"/>
      <c r="C233" s="384" t="s">
        <v>755</v>
      </c>
      <c r="D233" s="385"/>
      <c r="E233" s="384" t="s">
        <v>820</v>
      </c>
      <c r="F233" s="385"/>
      <c r="G233" s="386" t="s">
        <v>807</v>
      </c>
      <c r="H233" s="387"/>
      <c r="I233" s="387"/>
      <c r="J233" s="388"/>
      <c r="K233" s="389" t="s">
        <v>1182</v>
      </c>
      <c r="L233" s="390"/>
      <c r="M233" s="390"/>
      <c r="N233" s="390"/>
      <c r="O233" s="390"/>
      <c r="P233" s="390"/>
      <c r="Q233" s="390"/>
      <c r="R233" s="390"/>
      <c r="S233" s="390"/>
      <c r="T233" s="391"/>
      <c r="U233" s="279"/>
    </row>
    <row r="234" spans="2:21" s="3" customFormat="1" ht="55.15" customHeight="1" x14ac:dyDescent="0.2">
      <c r="B234" s="293"/>
      <c r="C234" s="384" t="s">
        <v>1183</v>
      </c>
      <c r="D234" s="385"/>
      <c r="E234" s="384"/>
      <c r="F234" s="385"/>
      <c r="G234" s="386" t="s">
        <v>1184</v>
      </c>
      <c r="H234" s="387"/>
      <c r="I234" s="387"/>
      <c r="J234" s="388"/>
      <c r="K234" s="389" t="s">
        <v>1185</v>
      </c>
      <c r="L234" s="390"/>
      <c r="M234" s="390"/>
      <c r="N234" s="390"/>
      <c r="O234" s="390"/>
      <c r="P234" s="390"/>
      <c r="Q234" s="390"/>
      <c r="R234" s="390"/>
      <c r="S234" s="390"/>
      <c r="T234" s="391"/>
      <c r="U234" s="279"/>
    </row>
    <row r="235" spans="2:21" s="3" customFormat="1" ht="139.15" customHeight="1" x14ac:dyDescent="0.2">
      <c r="B235" s="338"/>
      <c r="C235" s="384" t="s">
        <v>1055</v>
      </c>
      <c r="D235" s="385"/>
      <c r="E235" s="384"/>
      <c r="F235" s="385"/>
      <c r="G235" s="386" t="s">
        <v>1056</v>
      </c>
      <c r="H235" s="387"/>
      <c r="I235" s="387"/>
      <c r="J235" s="388"/>
      <c r="K235" s="389" t="s">
        <v>1186</v>
      </c>
      <c r="L235" s="390"/>
      <c r="M235" s="390"/>
      <c r="N235" s="390"/>
      <c r="O235" s="390"/>
      <c r="P235" s="390"/>
      <c r="Q235" s="390"/>
      <c r="R235" s="390"/>
      <c r="S235" s="390"/>
      <c r="T235" s="391"/>
      <c r="U235" s="279"/>
    </row>
    <row r="236" spans="2:21" s="3" customFormat="1" ht="55.15" customHeight="1" x14ac:dyDescent="0.2">
      <c r="B236" s="338"/>
      <c r="C236" s="384" t="s">
        <v>756</v>
      </c>
      <c r="D236" s="385"/>
      <c r="E236" s="384"/>
      <c r="F236" s="385"/>
      <c r="G236" s="386" t="s">
        <v>757</v>
      </c>
      <c r="H236" s="387"/>
      <c r="I236" s="387"/>
      <c r="J236" s="388"/>
      <c r="K236" s="389" t="s">
        <v>1107</v>
      </c>
      <c r="L236" s="390"/>
      <c r="M236" s="390"/>
      <c r="N236" s="390"/>
      <c r="O236" s="390"/>
      <c r="P236" s="390"/>
      <c r="Q236" s="390"/>
      <c r="R236" s="390"/>
      <c r="S236" s="390"/>
      <c r="T236" s="391"/>
      <c r="U236" s="279"/>
    </row>
    <row r="237" spans="2:21" s="3" customFormat="1" ht="37.9" customHeight="1" x14ac:dyDescent="0.2">
      <c r="B237" s="293"/>
      <c r="C237" s="384"/>
      <c r="D237" s="385"/>
      <c r="E237" s="384"/>
      <c r="F237" s="385"/>
      <c r="G237" s="386" t="s">
        <v>768</v>
      </c>
      <c r="H237" s="387"/>
      <c r="I237" s="387"/>
      <c r="J237" s="388"/>
      <c r="K237" s="389" t="s">
        <v>1088</v>
      </c>
      <c r="L237" s="390"/>
      <c r="M237" s="390"/>
      <c r="N237" s="390"/>
      <c r="O237" s="390"/>
      <c r="P237" s="390"/>
      <c r="Q237" s="390"/>
      <c r="R237" s="390"/>
      <c r="S237" s="390"/>
      <c r="T237" s="391"/>
      <c r="U237" s="279"/>
    </row>
    <row r="238" spans="2:21" s="3" customFormat="1" ht="43.15" customHeight="1" x14ac:dyDescent="0.2">
      <c r="B238" s="113"/>
      <c r="C238" s="384"/>
      <c r="D238" s="385"/>
      <c r="E238" s="384"/>
      <c r="F238" s="385"/>
      <c r="G238" s="394" t="s">
        <v>494</v>
      </c>
      <c r="H238" s="395"/>
      <c r="I238" s="395"/>
      <c r="J238" s="396"/>
      <c r="K238" s="389" t="s">
        <v>785</v>
      </c>
      <c r="L238" s="390"/>
      <c r="M238" s="390"/>
      <c r="N238" s="390"/>
      <c r="O238" s="390"/>
      <c r="P238" s="390"/>
      <c r="Q238" s="390"/>
      <c r="R238" s="390"/>
      <c r="S238" s="390"/>
      <c r="T238" s="391"/>
      <c r="U238" s="279"/>
    </row>
    <row r="239" spans="2:21" s="22" customFormat="1" x14ac:dyDescent="0.2">
      <c r="B239" s="749"/>
      <c r="C239" s="750"/>
      <c r="D239" s="750"/>
      <c r="E239" s="750"/>
      <c r="F239" s="750"/>
      <c r="G239" s="750"/>
      <c r="H239" s="750"/>
      <c r="I239" s="750"/>
      <c r="J239" s="750"/>
      <c r="K239" s="750"/>
      <c r="L239" s="750"/>
      <c r="M239" s="750"/>
      <c r="N239" s="750"/>
      <c r="O239" s="750"/>
      <c r="P239" s="750"/>
      <c r="Q239" s="750"/>
      <c r="R239" s="750"/>
      <c r="S239" s="750"/>
      <c r="T239" s="751"/>
    </row>
    <row r="240" spans="2:21" s="22" customFormat="1" ht="30.4" customHeight="1" x14ac:dyDescent="0.2">
      <c r="B240" s="560" t="s">
        <v>87</v>
      </c>
      <c r="C240" s="425" t="s">
        <v>406</v>
      </c>
      <c r="D240" s="426"/>
      <c r="E240" s="426"/>
      <c r="F240" s="426"/>
      <c r="G240" s="426"/>
      <c r="H240" s="426"/>
      <c r="I240" s="426"/>
      <c r="J240" s="426"/>
      <c r="K240" s="426"/>
      <c r="L240" s="426"/>
      <c r="M240" s="426"/>
      <c r="N240" s="426"/>
      <c r="O240" s="426"/>
      <c r="P240" s="426"/>
      <c r="Q240" s="426"/>
      <c r="R240" s="426"/>
      <c r="S240" s="426"/>
      <c r="T240" s="427"/>
    </row>
    <row r="241" spans="2:22" s="3" customFormat="1" ht="14.1" customHeight="1" x14ac:dyDescent="0.2">
      <c r="B241" s="561"/>
      <c r="C241" s="539" t="s">
        <v>115</v>
      </c>
      <c r="D241" s="540"/>
      <c r="E241" s="540"/>
      <c r="F241" s="540"/>
      <c r="G241" s="540"/>
      <c r="H241" s="540"/>
      <c r="I241" s="540"/>
      <c r="J241" s="540"/>
      <c r="K241" s="540"/>
      <c r="L241" s="541"/>
      <c r="M241" s="459"/>
      <c r="N241" s="460"/>
      <c r="O241" s="460"/>
      <c r="P241" s="460"/>
      <c r="Q241" s="460"/>
      <c r="R241" s="460"/>
      <c r="S241" s="460"/>
      <c r="T241" s="461"/>
    </row>
    <row r="242" spans="2:22" s="3" customFormat="1" ht="15" customHeight="1" x14ac:dyDescent="0.2">
      <c r="B242" s="561"/>
      <c r="C242" s="382" t="s">
        <v>73</v>
      </c>
      <c r="D242" s="382"/>
      <c r="E242" s="382"/>
      <c r="F242" s="382" t="s">
        <v>349</v>
      </c>
      <c r="G242" s="382"/>
      <c r="H242" s="382" t="s">
        <v>63</v>
      </c>
      <c r="I242" s="382"/>
      <c r="J242" s="382" t="s">
        <v>74</v>
      </c>
      <c r="K242" s="382"/>
      <c r="L242" s="382"/>
      <c r="M242" s="462"/>
      <c r="N242" s="463"/>
      <c r="O242" s="463"/>
      <c r="P242" s="463"/>
      <c r="Q242" s="463"/>
      <c r="R242" s="463"/>
      <c r="S242" s="463"/>
      <c r="T242" s="464"/>
    </row>
    <row r="243" spans="2:22" s="3" customFormat="1" ht="21.75" customHeight="1" x14ac:dyDescent="0.2">
      <c r="B243" s="561"/>
      <c r="C243" s="413" t="s">
        <v>75</v>
      </c>
      <c r="D243" s="414"/>
      <c r="E243" s="415"/>
      <c r="F243" s="527">
        <v>1</v>
      </c>
      <c r="G243" s="528"/>
      <c r="H243" s="527">
        <v>1</v>
      </c>
      <c r="I243" s="528"/>
      <c r="J243" s="527">
        <f>F243-H243</f>
        <v>0</v>
      </c>
      <c r="K243" s="538"/>
      <c r="L243" s="528"/>
      <c r="M243" s="462"/>
      <c r="N243" s="463"/>
      <c r="O243" s="463"/>
      <c r="P243" s="463"/>
      <c r="Q243" s="463"/>
      <c r="R243" s="463"/>
      <c r="S243" s="463"/>
      <c r="T243" s="464"/>
      <c r="V243" s="73"/>
    </row>
    <row r="244" spans="2:22" s="3" customFormat="1" ht="22.5" customHeight="1" x14ac:dyDescent="0.2">
      <c r="B244" s="561"/>
      <c r="C244" s="61"/>
      <c r="D244" s="61"/>
      <c r="E244" s="61"/>
      <c r="F244" s="60"/>
      <c r="G244" s="60"/>
      <c r="H244" s="60"/>
      <c r="I244" s="60"/>
      <c r="J244" s="60"/>
      <c r="K244" s="60"/>
      <c r="L244" s="60"/>
      <c r="M244" s="462"/>
      <c r="N244" s="463"/>
      <c r="O244" s="463"/>
      <c r="P244" s="463"/>
      <c r="Q244" s="463"/>
      <c r="R244" s="463"/>
      <c r="S244" s="463"/>
      <c r="T244" s="464"/>
    </row>
    <row r="245" spans="2:22" s="3" customFormat="1" ht="37.9" customHeight="1" x14ac:dyDescent="0.2">
      <c r="B245" s="561"/>
      <c r="C245" s="404" t="s">
        <v>76</v>
      </c>
      <c r="D245" s="405"/>
      <c r="E245" s="404" t="s">
        <v>65</v>
      </c>
      <c r="F245" s="405"/>
      <c r="G245" s="63" t="s">
        <v>77</v>
      </c>
      <c r="H245" s="407" t="s">
        <v>78</v>
      </c>
      <c r="I245" s="408"/>
      <c r="J245" s="63" t="s">
        <v>79</v>
      </c>
      <c r="K245" s="407" t="s">
        <v>80</v>
      </c>
      <c r="L245" s="408"/>
      <c r="M245" s="462"/>
      <c r="N245" s="463"/>
      <c r="O245" s="463"/>
      <c r="P245" s="463"/>
      <c r="Q245" s="463"/>
      <c r="R245" s="463"/>
      <c r="S245" s="463"/>
      <c r="T245" s="464"/>
    </row>
    <row r="246" spans="2:22" s="3" customFormat="1" ht="22.5" customHeight="1" x14ac:dyDescent="0.2">
      <c r="B246" s="561"/>
      <c r="C246" s="562">
        <v>42689</v>
      </c>
      <c r="D246" s="563"/>
      <c r="E246" s="562">
        <v>42840</v>
      </c>
      <c r="F246" s="563"/>
      <c r="G246" s="17">
        <f>+K143</f>
        <v>151</v>
      </c>
      <c r="H246" s="746">
        <f>100/G246</f>
        <v>0.66225165562913912</v>
      </c>
      <c r="I246" s="747"/>
      <c r="J246" s="17">
        <v>20</v>
      </c>
      <c r="K246" s="525">
        <v>100</v>
      </c>
      <c r="L246" s="526"/>
      <c r="M246" s="462"/>
      <c r="N246" s="463"/>
      <c r="O246" s="463"/>
      <c r="P246" s="463"/>
      <c r="Q246" s="463"/>
      <c r="R246" s="463"/>
      <c r="S246" s="463"/>
      <c r="T246" s="464"/>
    </row>
    <row r="247" spans="2:22" s="3" customFormat="1" ht="15.75" customHeight="1" x14ac:dyDescent="0.2">
      <c r="B247" s="561"/>
      <c r="C247" s="61"/>
      <c r="D247" s="62"/>
      <c r="E247" s="59"/>
      <c r="F247" s="17"/>
      <c r="G247" s="20"/>
      <c r="H247" s="20"/>
      <c r="I247" s="17"/>
      <c r="J247" s="19"/>
      <c r="K247" s="19"/>
      <c r="L247" s="60"/>
      <c r="M247" s="462"/>
      <c r="N247" s="463"/>
      <c r="O247" s="463"/>
      <c r="P247" s="463"/>
      <c r="Q247" s="463"/>
      <c r="R247" s="463"/>
      <c r="S247" s="463"/>
      <c r="T247" s="464"/>
    </row>
    <row r="248" spans="2:22" s="3" customFormat="1" ht="29.25" customHeight="1" x14ac:dyDescent="0.2">
      <c r="B248" s="561"/>
      <c r="C248" s="539" t="s">
        <v>81</v>
      </c>
      <c r="D248" s="540"/>
      <c r="E248" s="540"/>
      <c r="F248" s="540"/>
      <c r="G248" s="540"/>
      <c r="H248" s="540"/>
      <c r="I248" s="540"/>
      <c r="J248" s="540"/>
      <c r="K248" s="540"/>
      <c r="L248" s="541"/>
      <c r="M248" s="462"/>
      <c r="N248" s="463"/>
      <c r="O248" s="463"/>
      <c r="P248" s="463"/>
      <c r="Q248" s="463"/>
      <c r="R248" s="463"/>
      <c r="S248" s="463"/>
      <c r="T248" s="464"/>
      <c r="V248" s="23"/>
    </row>
    <row r="249" spans="2:22" s="3" customFormat="1" ht="40.5" customHeight="1" x14ac:dyDescent="0.2">
      <c r="B249" s="561"/>
      <c r="C249" s="406" t="s">
        <v>88</v>
      </c>
      <c r="D249" s="406"/>
      <c r="E249" s="406"/>
      <c r="F249" s="71">
        <v>25</v>
      </c>
      <c r="G249" s="552" t="s">
        <v>89</v>
      </c>
      <c r="H249" s="552"/>
      <c r="I249" s="21">
        <v>15</v>
      </c>
      <c r="J249" s="552" t="s">
        <v>90</v>
      </c>
      <c r="K249" s="552"/>
      <c r="L249" s="59">
        <v>10</v>
      </c>
      <c r="M249" s="465"/>
      <c r="N249" s="466"/>
      <c r="O249" s="466"/>
      <c r="P249" s="466"/>
      <c r="Q249" s="466"/>
      <c r="R249" s="466"/>
      <c r="S249" s="466"/>
      <c r="T249" s="467"/>
    </row>
    <row r="250" spans="2:22" s="3" customFormat="1" ht="27" customHeight="1" x14ac:dyDescent="0.2">
      <c r="B250" s="561"/>
      <c r="C250" s="431" t="s">
        <v>91</v>
      </c>
      <c r="D250" s="432"/>
      <c r="E250" s="432"/>
      <c r="F250" s="432"/>
      <c r="G250" s="432"/>
      <c r="H250" s="432"/>
      <c r="I250" s="432"/>
      <c r="J250" s="432"/>
      <c r="K250" s="432"/>
      <c r="L250" s="432"/>
      <c r="M250" s="432"/>
      <c r="N250" s="432"/>
      <c r="O250" s="432"/>
      <c r="P250" s="432"/>
      <c r="Q250" s="432"/>
      <c r="R250" s="432"/>
      <c r="S250" s="432"/>
      <c r="T250" s="433"/>
    </row>
    <row r="251" spans="2:22" s="3" customFormat="1" ht="22.5" customHeight="1" x14ac:dyDescent="0.2">
      <c r="B251" s="561"/>
      <c r="C251" s="434" t="s">
        <v>82</v>
      </c>
      <c r="D251" s="435"/>
      <c r="E251" s="435"/>
      <c r="F251" s="436"/>
      <c r="G251" s="550" t="s">
        <v>92</v>
      </c>
      <c r="H251" s="550"/>
      <c r="I251" s="550"/>
      <c r="J251" s="382" t="s">
        <v>93</v>
      </c>
      <c r="K251" s="382"/>
      <c r="L251" s="382"/>
      <c r="M251" s="459" t="s">
        <v>83</v>
      </c>
      <c r="N251" s="460"/>
      <c r="O251" s="460"/>
      <c r="P251" s="460"/>
      <c r="Q251" s="460"/>
      <c r="R251" s="460"/>
      <c r="S251" s="460"/>
      <c r="T251" s="461"/>
    </row>
    <row r="252" spans="2:22" s="3" customFormat="1" ht="32.25" customHeight="1" x14ac:dyDescent="0.2">
      <c r="B252" s="561"/>
      <c r="C252" s="550" t="s">
        <v>84</v>
      </c>
      <c r="D252" s="550"/>
      <c r="E252" s="434" t="s">
        <v>350</v>
      </c>
      <c r="F252" s="436"/>
      <c r="G252" s="550"/>
      <c r="H252" s="550"/>
      <c r="I252" s="550"/>
      <c r="J252" s="382"/>
      <c r="K252" s="382"/>
      <c r="L252" s="382"/>
      <c r="M252" s="465"/>
      <c r="N252" s="466"/>
      <c r="O252" s="466"/>
      <c r="P252" s="466"/>
      <c r="Q252" s="466"/>
      <c r="R252" s="466"/>
      <c r="S252" s="466"/>
      <c r="T252" s="467"/>
    </row>
    <row r="253" spans="2:22" s="3" customFormat="1" ht="31.5" customHeight="1" x14ac:dyDescent="0.2">
      <c r="B253" s="561"/>
      <c r="C253" s="428" t="s">
        <v>407</v>
      </c>
      <c r="D253" s="428"/>
      <c r="E253" s="428" t="s">
        <v>408</v>
      </c>
      <c r="F253" s="428"/>
      <c r="G253" s="420" t="s">
        <v>409</v>
      </c>
      <c r="H253" s="420"/>
      <c r="I253" s="420"/>
      <c r="J253" s="551">
        <v>1</v>
      </c>
      <c r="K253" s="551"/>
      <c r="L253" s="551"/>
      <c r="M253" s="557" t="s">
        <v>411</v>
      </c>
      <c r="N253" s="557"/>
      <c r="O253" s="557"/>
      <c r="P253" s="557"/>
      <c r="Q253" s="557"/>
      <c r="R253" s="557"/>
      <c r="S253" s="557"/>
      <c r="T253" s="557"/>
    </row>
    <row r="254" spans="2:22" s="3" customFormat="1" ht="15" customHeight="1" x14ac:dyDescent="0.2">
      <c r="B254" s="404"/>
      <c r="C254" s="437"/>
      <c r="D254" s="437"/>
      <c r="E254" s="437"/>
      <c r="F254" s="437"/>
      <c r="G254" s="437"/>
      <c r="H254" s="437"/>
      <c r="I254" s="437"/>
      <c r="J254" s="437"/>
      <c r="K254" s="437"/>
      <c r="L254" s="437"/>
      <c r="M254" s="437"/>
      <c r="N254" s="437"/>
      <c r="O254" s="437"/>
      <c r="P254" s="437"/>
      <c r="Q254" s="437"/>
      <c r="R254" s="437"/>
      <c r="S254" s="437"/>
      <c r="T254" s="405"/>
    </row>
    <row r="255" spans="2:22" s="3" customFormat="1" ht="27.4" customHeight="1" x14ac:dyDescent="0.2">
      <c r="B255" s="425" t="s">
        <v>70</v>
      </c>
      <c r="C255" s="426"/>
      <c r="D255" s="426"/>
      <c r="E255" s="426"/>
      <c r="F255" s="426"/>
      <c r="G255" s="426"/>
      <c r="H255" s="426"/>
      <c r="I255" s="426"/>
      <c r="J255" s="426"/>
      <c r="K255" s="426"/>
      <c r="L255" s="426"/>
      <c r="M255" s="426"/>
      <c r="N255" s="426"/>
      <c r="O255" s="426"/>
      <c r="P255" s="426"/>
      <c r="Q255" s="426"/>
      <c r="R255" s="426"/>
      <c r="S255" s="426"/>
      <c r="T255" s="427"/>
    </row>
    <row r="256" spans="2:22" s="3" customFormat="1" ht="22.5" customHeight="1" x14ac:dyDescent="0.2">
      <c r="B256" s="539" t="s">
        <v>115</v>
      </c>
      <c r="C256" s="540"/>
      <c r="D256" s="540"/>
      <c r="E256" s="540"/>
      <c r="F256" s="540"/>
      <c r="G256" s="540"/>
      <c r="H256" s="540"/>
      <c r="I256" s="540"/>
      <c r="J256" s="540"/>
      <c r="K256" s="541"/>
      <c r="L256" s="404"/>
      <c r="M256" s="437"/>
      <c r="N256" s="437"/>
      <c r="O256" s="437"/>
      <c r="P256" s="437"/>
      <c r="Q256" s="437"/>
      <c r="R256" s="437"/>
      <c r="S256" s="437"/>
      <c r="T256" s="405"/>
    </row>
    <row r="257" spans="2:21" s="3" customFormat="1" ht="22.5" customHeight="1" x14ac:dyDescent="0.2">
      <c r="B257" s="382" t="s">
        <v>73</v>
      </c>
      <c r="C257" s="382"/>
      <c r="D257" s="382"/>
      <c r="E257" s="404" t="s">
        <v>349</v>
      </c>
      <c r="F257" s="405"/>
      <c r="G257" s="382" t="s">
        <v>63</v>
      </c>
      <c r="H257" s="382"/>
      <c r="I257" s="382" t="s">
        <v>86</v>
      </c>
      <c r="J257" s="382"/>
      <c r="K257" s="382"/>
      <c r="L257" s="439"/>
      <c r="M257" s="543"/>
      <c r="N257" s="543"/>
      <c r="O257" s="543"/>
      <c r="P257" s="543"/>
      <c r="Q257" s="543"/>
      <c r="R257" s="543"/>
      <c r="S257" s="543"/>
      <c r="T257" s="440"/>
    </row>
    <row r="258" spans="2:21" s="3" customFormat="1" ht="22.5" customHeight="1" x14ac:dyDescent="0.2">
      <c r="B258" s="552" t="s">
        <v>75</v>
      </c>
      <c r="C258" s="552"/>
      <c r="D258" s="552"/>
      <c r="E258" s="558">
        <f>+G261/100</f>
        <v>0.79139999999999999</v>
      </c>
      <c r="F258" s="559"/>
      <c r="G258" s="430">
        <v>0.85460000000000003</v>
      </c>
      <c r="H258" s="430"/>
      <c r="I258" s="409">
        <f>+E258-G258</f>
        <v>-6.3200000000000034E-2</v>
      </c>
      <c r="J258" s="409"/>
      <c r="K258" s="409"/>
      <c r="L258" s="544"/>
      <c r="M258" s="545"/>
      <c r="N258" s="545"/>
      <c r="O258" s="545"/>
      <c r="P258" s="545"/>
      <c r="Q258" s="545"/>
      <c r="R258" s="545"/>
      <c r="S258" s="545"/>
      <c r="T258" s="546"/>
    </row>
    <row r="259" spans="2:21" s="3" customFormat="1" ht="22.5" customHeight="1" x14ac:dyDescent="0.2">
      <c r="B259" s="489"/>
      <c r="C259" s="490"/>
      <c r="D259" s="490"/>
      <c r="E259" s="490"/>
      <c r="F259" s="490"/>
      <c r="G259" s="490"/>
      <c r="H259" s="490"/>
      <c r="I259" s="490"/>
      <c r="J259" s="490"/>
      <c r="K259" s="491"/>
      <c r="L259" s="544"/>
      <c r="M259" s="545"/>
      <c r="N259" s="545"/>
      <c r="O259" s="545"/>
      <c r="P259" s="545"/>
      <c r="Q259" s="545"/>
      <c r="R259" s="545"/>
      <c r="S259" s="545"/>
      <c r="T259" s="546"/>
    </row>
    <row r="260" spans="2:21" s="3" customFormat="1" ht="34.9" customHeight="1" x14ac:dyDescent="0.2">
      <c r="B260" s="382" t="s">
        <v>76</v>
      </c>
      <c r="C260" s="382"/>
      <c r="D260" s="382" t="s">
        <v>65</v>
      </c>
      <c r="E260" s="382"/>
      <c r="F260" s="63" t="s">
        <v>77</v>
      </c>
      <c r="G260" s="407" t="s">
        <v>80</v>
      </c>
      <c r="H260" s="564"/>
      <c r="I260" s="564"/>
      <c r="J260" s="564"/>
      <c r="K260" s="408"/>
      <c r="L260" s="544"/>
      <c r="M260" s="545"/>
      <c r="N260" s="545"/>
      <c r="O260" s="545"/>
      <c r="P260" s="545"/>
      <c r="Q260" s="545"/>
      <c r="R260" s="545"/>
      <c r="S260" s="545"/>
      <c r="T260" s="546"/>
    </row>
    <row r="261" spans="2:21" s="3" customFormat="1" ht="30" customHeight="1" x14ac:dyDescent="0.2">
      <c r="B261" s="553">
        <f>I144</f>
        <v>42684</v>
      </c>
      <c r="C261" s="420"/>
      <c r="D261" s="553">
        <f>J144</f>
        <v>44923</v>
      </c>
      <c r="E261" s="420"/>
      <c r="F261" s="17">
        <f>K144</f>
        <v>2239</v>
      </c>
      <c r="G261" s="554">
        <v>79.14</v>
      </c>
      <c r="H261" s="555"/>
      <c r="I261" s="555"/>
      <c r="J261" s="555"/>
      <c r="K261" s="556"/>
      <c r="L261" s="544"/>
      <c r="M261" s="545"/>
      <c r="N261" s="545"/>
      <c r="O261" s="545"/>
      <c r="P261" s="545"/>
      <c r="Q261" s="545"/>
      <c r="R261" s="545"/>
      <c r="S261" s="545"/>
      <c r="T261" s="546"/>
    </row>
    <row r="262" spans="2:21" s="3" customFormat="1" ht="25.5" customHeight="1" x14ac:dyDescent="0.2">
      <c r="B262" s="489"/>
      <c r="C262" s="490"/>
      <c r="D262" s="490"/>
      <c r="E262" s="490"/>
      <c r="F262" s="490"/>
      <c r="G262" s="490"/>
      <c r="H262" s="490"/>
      <c r="I262" s="490"/>
      <c r="J262" s="490"/>
      <c r="K262" s="491"/>
      <c r="L262" s="544"/>
      <c r="M262" s="545"/>
      <c r="N262" s="545"/>
      <c r="O262" s="545"/>
      <c r="P262" s="545"/>
      <c r="Q262" s="545"/>
      <c r="R262" s="545"/>
      <c r="S262" s="545"/>
      <c r="T262" s="546"/>
    </row>
    <row r="263" spans="2:21" s="3" customFormat="1" ht="24" customHeight="1" x14ac:dyDescent="0.2">
      <c r="B263" s="539" t="s">
        <v>81</v>
      </c>
      <c r="C263" s="540"/>
      <c r="D263" s="540"/>
      <c r="E263" s="540"/>
      <c r="F263" s="540"/>
      <c r="G263" s="540"/>
      <c r="H263" s="540"/>
      <c r="I263" s="540"/>
      <c r="J263" s="540"/>
      <c r="K263" s="541"/>
      <c r="L263" s="547"/>
      <c r="M263" s="548"/>
      <c r="N263" s="548"/>
      <c r="O263" s="548"/>
      <c r="P263" s="548"/>
      <c r="Q263" s="548"/>
      <c r="R263" s="548"/>
      <c r="S263" s="548"/>
      <c r="T263" s="549"/>
    </row>
    <row r="264" spans="2:21" s="3" customFormat="1" ht="37.5" customHeight="1" x14ac:dyDescent="0.2">
      <c r="B264" s="529" t="s">
        <v>94</v>
      </c>
      <c r="C264" s="530"/>
      <c r="D264" s="530"/>
      <c r="E264" s="530"/>
      <c r="F264" s="531"/>
      <c r="G264" s="438" t="s">
        <v>95</v>
      </c>
      <c r="H264" s="438"/>
      <c r="I264" s="542" t="s">
        <v>96</v>
      </c>
      <c r="J264" s="542"/>
      <c r="K264" s="64" t="s">
        <v>287</v>
      </c>
      <c r="L264" s="529" t="s">
        <v>97</v>
      </c>
      <c r="M264" s="530"/>
      <c r="N264" s="530"/>
      <c r="O264" s="530"/>
      <c r="P264" s="530"/>
      <c r="Q264" s="530"/>
      <c r="R264" s="530"/>
      <c r="S264" s="530"/>
      <c r="T264" s="531"/>
    </row>
    <row r="265" spans="2:21" s="3" customFormat="1" ht="33" customHeight="1" x14ac:dyDescent="0.25">
      <c r="B265" s="566" t="s">
        <v>98</v>
      </c>
      <c r="C265" s="567"/>
      <c r="D265" s="567"/>
      <c r="E265" s="567"/>
      <c r="F265" s="568"/>
      <c r="G265" s="382" t="s">
        <v>99</v>
      </c>
      <c r="H265" s="382"/>
      <c r="I265" s="565" t="s">
        <v>99</v>
      </c>
      <c r="J265" s="565"/>
      <c r="K265" s="24"/>
      <c r="L265" s="522"/>
      <c r="M265" s="523"/>
      <c r="N265" s="523"/>
      <c r="O265" s="523"/>
      <c r="P265" s="523"/>
      <c r="Q265" s="523"/>
      <c r="R265" s="523"/>
      <c r="S265" s="523"/>
      <c r="T265" s="524"/>
    </row>
    <row r="266" spans="2:21" s="3" customFormat="1" ht="28.15" customHeight="1" x14ac:dyDescent="0.2">
      <c r="B266" s="429" t="s">
        <v>82</v>
      </c>
      <c r="C266" s="429"/>
      <c r="D266" s="429"/>
      <c r="E266" s="429"/>
      <c r="F266" s="429" t="s">
        <v>45</v>
      </c>
      <c r="G266" s="429"/>
      <c r="H266" s="429"/>
      <c r="I266" s="429"/>
      <c r="J266" s="532" t="s">
        <v>83</v>
      </c>
      <c r="K266" s="533"/>
      <c r="L266" s="533"/>
      <c r="M266" s="533"/>
      <c r="N266" s="533"/>
      <c r="O266" s="533"/>
      <c r="P266" s="533"/>
      <c r="Q266" s="533"/>
      <c r="R266" s="533"/>
      <c r="S266" s="533"/>
      <c r="T266" s="534"/>
    </row>
    <row r="267" spans="2:21" s="3" customFormat="1" ht="28.15" customHeight="1" x14ac:dyDescent="0.2">
      <c r="B267" s="429" t="s">
        <v>84</v>
      </c>
      <c r="C267" s="429"/>
      <c r="D267" s="429" t="s">
        <v>350</v>
      </c>
      <c r="E267" s="429"/>
      <c r="F267" s="429"/>
      <c r="G267" s="429"/>
      <c r="H267" s="429"/>
      <c r="I267" s="429"/>
      <c r="J267" s="535"/>
      <c r="K267" s="536"/>
      <c r="L267" s="536"/>
      <c r="M267" s="536"/>
      <c r="N267" s="536"/>
      <c r="O267" s="536"/>
      <c r="P267" s="536"/>
      <c r="Q267" s="536"/>
      <c r="R267" s="536"/>
      <c r="S267" s="536"/>
      <c r="T267" s="537"/>
    </row>
    <row r="268" spans="2:21" s="3" customFormat="1" ht="171.6" customHeight="1" x14ac:dyDescent="0.2">
      <c r="B268" s="394" t="s">
        <v>529</v>
      </c>
      <c r="C268" s="396"/>
      <c r="D268" s="394" t="s">
        <v>530</v>
      </c>
      <c r="E268" s="396"/>
      <c r="F268" s="386" t="s">
        <v>797</v>
      </c>
      <c r="G268" s="387"/>
      <c r="H268" s="387"/>
      <c r="I268" s="388"/>
      <c r="J268" s="389" t="s">
        <v>1188</v>
      </c>
      <c r="K268" s="390"/>
      <c r="L268" s="390"/>
      <c r="M268" s="390"/>
      <c r="N268" s="390"/>
      <c r="O268" s="390"/>
      <c r="P268" s="390"/>
      <c r="Q268" s="390"/>
      <c r="R268" s="390"/>
      <c r="S268" s="390"/>
      <c r="T268" s="391"/>
      <c r="U268" s="279"/>
    </row>
    <row r="269" spans="2:21" s="3" customFormat="1" ht="67.150000000000006" customHeight="1" x14ac:dyDescent="0.2">
      <c r="B269" s="394" t="s">
        <v>879</v>
      </c>
      <c r="C269" s="396"/>
      <c r="D269" s="394" t="s">
        <v>880</v>
      </c>
      <c r="E269" s="396"/>
      <c r="F269" s="386" t="s">
        <v>881</v>
      </c>
      <c r="G269" s="387"/>
      <c r="H269" s="387"/>
      <c r="I269" s="388"/>
      <c r="J269" s="389" t="s">
        <v>1190</v>
      </c>
      <c r="K269" s="390"/>
      <c r="L269" s="390"/>
      <c r="M269" s="390"/>
      <c r="N269" s="390"/>
      <c r="O269" s="390"/>
      <c r="P269" s="390"/>
      <c r="Q269" s="390"/>
      <c r="R269" s="390"/>
      <c r="S269" s="390"/>
      <c r="T269" s="391"/>
      <c r="U269" s="279"/>
    </row>
    <row r="270" spans="2:21" s="3" customFormat="1" ht="39" customHeight="1" x14ac:dyDescent="0.2">
      <c r="B270" s="394" t="s">
        <v>498</v>
      </c>
      <c r="C270" s="396"/>
      <c r="D270" s="394" t="s">
        <v>499</v>
      </c>
      <c r="E270" s="396"/>
      <c r="F270" s="394" t="s">
        <v>555</v>
      </c>
      <c r="G270" s="395"/>
      <c r="H270" s="395"/>
      <c r="I270" s="396"/>
      <c r="J270" s="389" t="s">
        <v>527</v>
      </c>
      <c r="K270" s="390"/>
      <c r="L270" s="390"/>
      <c r="M270" s="390"/>
      <c r="N270" s="390"/>
      <c r="O270" s="390"/>
      <c r="P270" s="390"/>
      <c r="Q270" s="390"/>
      <c r="R270" s="390"/>
      <c r="S270" s="390"/>
      <c r="T270" s="391"/>
      <c r="U270" s="279"/>
    </row>
    <row r="271" spans="2:21" s="3" customFormat="1" ht="84" customHeight="1" x14ac:dyDescent="0.2">
      <c r="B271" s="394" t="s">
        <v>561</v>
      </c>
      <c r="C271" s="396"/>
      <c r="D271" s="394"/>
      <c r="E271" s="396"/>
      <c r="F271" s="394" t="s">
        <v>500</v>
      </c>
      <c r="G271" s="395"/>
      <c r="H271" s="395"/>
      <c r="I271" s="396"/>
      <c r="J271" s="389" t="s">
        <v>1189</v>
      </c>
      <c r="K271" s="390"/>
      <c r="L271" s="390"/>
      <c r="M271" s="390"/>
      <c r="N271" s="390"/>
      <c r="O271" s="390"/>
      <c r="P271" s="390"/>
      <c r="Q271" s="390"/>
      <c r="R271" s="390"/>
      <c r="S271" s="390"/>
      <c r="T271" s="391"/>
      <c r="U271" s="279"/>
    </row>
    <row r="272" spans="2:21" s="3" customFormat="1" ht="15" customHeight="1" x14ac:dyDescent="0.2">
      <c r="B272" s="404"/>
      <c r="C272" s="437"/>
      <c r="D272" s="437"/>
      <c r="E272" s="437"/>
      <c r="F272" s="437"/>
      <c r="G272" s="437"/>
      <c r="H272" s="437"/>
      <c r="I272" s="437"/>
      <c r="J272" s="437"/>
      <c r="K272" s="437"/>
      <c r="L272" s="437"/>
      <c r="M272" s="437"/>
      <c r="N272" s="437"/>
      <c r="O272" s="437"/>
      <c r="P272" s="437"/>
      <c r="Q272" s="437"/>
      <c r="R272" s="437"/>
      <c r="S272" s="437"/>
      <c r="T272" s="405"/>
    </row>
    <row r="273" spans="2:39" s="3" customFormat="1" ht="22.5" customHeight="1" x14ac:dyDescent="0.2">
      <c r="B273" s="575" t="s">
        <v>100</v>
      </c>
      <c r="C273" s="576"/>
      <c r="D273" s="576"/>
      <c r="E273" s="576"/>
      <c r="F273" s="576"/>
      <c r="G273" s="576"/>
      <c r="H273" s="576"/>
      <c r="I273" s="576"/>
      <c r="J273" s="576"/>
      <c r="K273" s="576"/>
      <c r="L273" s="576"/>
      <c r="M273" s="576"/>
      <c r="N273" s="576"/>
      <c r="O273" s="576"/>
      <c r="P273" s="576"/>
      <c r="Q273" s="576"/>
      <c r="R273" s="576"/>
      <c r="S273" s="576"/>
      <c r="T273" s="577"/>
    </row>
    <row r="274" spans="2:39" s="3" customFormat="1" ht="30.4" customHeight="1" x14ac:dyDescent="0.2">
      <c r="B274" s="560" t="s">
        <v>85</v>
      </c>
      <c r="C274" s="578" t="s">
        <v>497</v>
      </c>
      <c r="D274" s="579"/>
      <c r="E274" s="579"/>
      <c r="F274" s="579"/>
      <c r="G274" s="579"/>
      <c r="H274" s="579"/>
      <c r="I274" s="579"/>
      <c r="J274" s="579"/>
      <c r="K274" s="579"/>
      <c r="L274" s="579"/>
      <c r="M274" s="579"/>
      <c r="N274" s="579"/>
      <c r="O274" s="579"/>
      <c r="P274" s="579"/>
      <c r="Q274" s="579"/>
      <c r="R274" s="579"/>
      <c r="S274" s="579"/>
      <c r="T274" s="580"/>
    </row>
    <row r="275" spans="2:39" s="3" customFormat="1" ht="22.5" customHeight="1" x14ac:dyDescent="0.2">
      <c r="B275" s="561"/>
      <c r="C275" s="539" t="s">
        <v>115</v>
      </c>
      <c r="D275" s="540"/>
      <c r="E275" s="540"/>
      <c r="F275" s="540"/>
      <c r="G275" s="540"/>
      <c r="H275" s="540"/>
      <c r="I275" s="540"/>
      <c r="J275" s="540"/>
      <c r="K275" s="540"/>
      <c r="L275" s="541"/>
      <c r="M275" s="539"/>
      <c r="N275" s="540"/>
      <c r="O275" s="540"/>
      <c r="P275" s="540"/>
      <c r="Q275" s="540"/>
      <c r="R275" s="540"/>
      <c r="S275" s="540"/>
      <c r="T275" s="541"/>
    </row>
    <row r="276" spans="2:39" s="3" customFormat="1" ht="22.5" customHeight="1" x14ac:dyDescent="0.2">
      <c r="B276" s="561"/>
      <c r="C276" s="382" t="s">
        <v>73</v>
      </c>
      <c r="D276" s="382"/>
      <c r="E276" s="382"/>
      <c r="F276" s="382" t="s">
        <v>349</v>
      </c>
      <c r="G276" s="382"/>
      <c r="H276" s="382" t="s">
        <v>63</v>
      </c>
      <c r="I276" s="382"/>
      <c r="J276" s="382" t="s">
        <v>86</v>
      </c>
      <c r="K276" s="382"/>
      <c r="L276" s="382"/>
      <c r="M276" s="439"/>
      <c r="N276" s="543"/>
      <c r="O276" s="543"/>
      <c r="P276" s="543"/>
      <c r="Q276" s="543"/>
      <c r="R276" s="543"/>
      <c r="S276" s="543"/>
      <c r="T276" s="440"/>
    </row>
    <row r="277" spans="2:39" s="3" customFormat="1" ht="22.15" customHeight="1" x14ac:dyDescent="0.2">
      <c r="B277" s="561"/>
      <c r="C277" s="404" t="s">
        <v>73</v>
      </c>
      <c r="D277" s="437"/>
      <c r="E277" s="405"/>
      <c r="F277" s="404" t="s">
        <v>349</v>
      </c>
      <c r="G277" s="405"/>
      <c r="H277" s="404" t="s">
        <v>63</v>
      </c>
      <c r="I277" s="405"/>
      <c r="J277" s="404" t="s">
        <v>86</v>
      </c>
      <c r="K277" s="437"/>
      <c r="L277" s="405"/>
      <c r="M277" s="544"/>
      <c r="N277" s="545"/>
      <c r="O277" s="545"/>
      <c r="P277" s="545"/>
      <c r="Q277" s="545"/>
      <c r="R277" s="545"/>
      <c r="S277" s="545"/>
      <c r="T277" s="546"/>
      <c r="V277" s="46"/>
      <c r="W277" s="46"/>
      <c r="X277" s="46"/>
      <c r="Y277" s="46"/>
      <c r="Z277" s="46"/>
      <c r="AA277" s="46"/>
      <c r="AB277" s="46"/>
      <c r="AC277" s="46"/>
      <c r="AD277" s="46"/>
      <c r="AE277" s="46"/>
      <c r="AF277" s="46"/>
      <c r="AG277" s="46"/>
      <c r="AH277" s="46"/>
      <c r="AI277" s="46"/>
      <c r="AJ277" s="46"/>
      <c r="AK277" s="46"/>
      <c r="AL277" s="46"/>
      <c r="AM277" s="46"/>
    </row>
    <row r="278" spans="2:39" s="3" customFormat="1" ht="14.25" x14ac:dyDescent="0.2">
      <c r="B278" s="561"/>
      <c r="C278" s="552" t="s">
        <v>75</v>
      </c>
      <c r="D278" s="552"/>
      <c r="E278" s="552"/>
      <c r="F278" s="569">
        <f>+H281</f>
        <v>1</v>
      </c>
      <c r="G278" s="569"/>
      <c r="H278" s="569">
        <v>1</v>
      </c>
      <c r="I278" s="569"/>
      <c r="J278" s="569">
        <f>+F278</f>
        <v>1</v>
      </c>
      <c r="K278" s="569"/>
      <c r="L278" s="569"/>
      <c r="M278" s="544"/>
      <c r="N278" s="545"/>
      <c r="O278" s="545"/>
      <c r="P278" s="545"/>
      <c r="Q278" s="545"/>
      <c r="R278" s="545"/>
      <c r="S278" s="545"/>
      <c r="T278" s="546"/>
      <c r="V278" s="46"/>
      <c r="W278" s="46"/>
      <c r="X278" s="46"/>
      <c r="Y278" s="46"/>
      <c r="Z278" s="46"/>
      <c r="AA278" s="46"/>
      <c r="AB278" s="46"/>
      <c r="AC278" s="46"/>
      <c r="AD278" s="46"/>
      <c r="AE278" s="46"/>
      <c r="AF278" s="46"/>
      <c r="AG278" s="46"/>
      <c r="AH278" s="46"/>
      <c r="AI278" s="46"/>
      <c r="AJ278" s="46"/>
      <c r="AK278" s="46"/>
      <c r="AL278" s="46"/>
      <c r="AM278" s="46"/>
    </row>
    <row r="279" spans="2:39" s="3" customFormat="1" ht="14.25" customHeight="1" x14ac:dyDescent="0.2">
      <c r="B279" s="561"/>
      <c r="C279" s="91"/>
      <c r="D279" s="91"/>
      <c r="E279" s="91"/>
      <c r="F279" s="90"/>
      <c r="G279" s="90"/>
      <c r="H279" s="90"/>
      <c r="I279" s="90"/>
      <c r="J279" s="90"/>
      <c r="K279" s="90"/>
      <c r="L279" s="90"/>
      <c r="M279" s="544"/>
      <c r="N279" s="545"/>
      <c r="O279" s="545"/>
      <c r="P279" s="545"/>
      <c r="Q279" s="545"/>
      <c r="R279" s="545"/>
      <c r="S279" s="545"/>
      <c r="T279" s="546"/>
    </row>
    <row r="280" spans="2:39" ht="30" x14ac:dyDescent="0.2">
      <c r="B280" s="561"/>
      <c r="C280" s="382" t="s">
        <v>76</v>
      </c>
      <c r="D280" s="382"/>
      <c r="E280" s="404" t="s">
        <v>65</v>
      </c>
      <c r="F280" s="405"/>
      <c r="G280" s="89" t="s">
        <v>77</v>
      </c>
      <c r="H280" s="407" t="s">
        <v>80</v>
      </c>
      <c r="I280" s="564"/>
      <c r="J280" s="564"/>
      <c r="K280" s="564"/>
      <c r="L280" s="408"/>
      <c r="M280" s="544"/>
      <c r="N280" s="545"/>
      <c r="O280" s="545"/>
      <c r="P280" s="545"/>
      <c r="Q280" s="545"/>
      <c r="R280" s="545"/>
      <c r="S280" s="545"/>
      <c r="T280" s="546"/>
    </row>
    <row r="281" spans="2:39" ht="27.75" customHeight="1" x14ac:dyDescent="0.2">
      <c r="B281" s="561"/>
      <c r="C281" s="553">
        <f>I146</f>
        <v>42684</v>
      </c>
      <c r="D281" s="553"/>
      <c r="E281" s="562">
        <f>J146</f>
        <v>43895</v>
      </c>
      <c r="F281" s="563"/>
      <c r="G281" s="17">
        <f>+K146</f>
        <v>0</v>
      </c>
      <c r="H281" s="572">
        <v>1</v>
      </c>
      <c r="I281" s="573"/>
      <c r="J281" s="573"/>
      <c r="K281" s="573"/>
      <c r="L281" s="574"/>
      <c r="M281" s="544"/>
      <c r="N281" s="545"/>
      <c r="O281" s="545"/>
      <c r="P281" s="545"/>
      <c r="Q281" s="545"/>
      <c r="R281" s="545"/>
      <c r="S281" s="545"/>
      <c r="T281" s="546"/>
    </row>
    <row r="282" spans="2:39" ht="14.1" customHeight="1" x14ac:dyDescent="0.2">
      <c r="B282" s="561"/>
      <c r="C282" s="404" t="s">
        <v>81</v>
      </c>
      <c r="D282" s="437"/>
      <c r="E282" s="437"/>
      <c r="F282" s="437"/>
      <c r="G282" s="437"/>
      <c r="H282" s="437"/>
      <c r="I282" s="437"/>
      <c r="J282" s="437"/>
      <c r="K282" s="437"/>
      <c r="L282" s="405"/>
      <c r="M282" s="547"/>
      <c r="N282" s="548"/>
      <c r="O282" s="548"/>
      <c r="P282" s="548"/>
      <c r="Q282" s="548"/>
      <c r="R282" s="548"/>
      <c r="S282" s="548"/>
      <c r="T282" s="549"/>
    </row>
    <row r="283" spans="2:39" s="3" customFormat="1" ht="15" customHeight="1" x14ac:dyDescent="0.2">
      <c r="B283" s="561"/>
      <c r="C283" s="404" t="s">
        <v>94</v>
      </c>
      <c r="D283" s="437"/>
      <c r="E283" s="437"/>
      <c r="F283" s="437"/>
      <c r="G283" s="405"/>
      <c r="H283" s="382" t="s">
        <v>101</v>
      </c>
      <c r="I283" s="382"/>
      <c r="J283" s="382" t="s">
        <v>96</v>
      </c>
      <c r="K283" s="382"/>
      <c r="L283" s="88" t="s">
        <v>287</v>
      </c>
      <c r="M283" s="529" t="s">
        <v>97</v>
      </c>
      <c r="N283" s="530"/>
      <c r="O283" s="530"/>
      <c r="P283" s="530"/>
      <c r="Q283" s="530"/>
      <c r="R283" s="530"/>
      <c r="S283" s="530"/>
      <c r="T283" s="531"/>
    </row>
    <row r="284" spans="2:39" ht="15" x14ac:dyDescent="0.2">
      <c r="B284" s="561"/>
      <c r="C284" s="404" t="s">
        <v>99</v>
      </c>
      <c r="D284" s="437"/>
      <c r="E284" s="437"/>
      <c r="F284" s="437"/>
      <c r="G284" s="405"/>
      <c r="H284" s="382" t="s">
        <v>99</v>
      </c>
      <c r="I284" s="382"/>
      <c r="J284" s="571" t="s">
        <v>99</v>
      </c>
      <c r="K284" s="571"/>
      <c r="L284" s="89" t="s">
        <v>99</v>
      </c>
      <c r="M284" s="489"/>
      <c r="N284" s="490"/>
      <c r="O284" s="490"/>
      <c r="P284" s="490"/>
      <c r="Q284" s="490"/>
      <c r="R284" s="490"/>
      <c r="S284" s="490"/>
      <c r="T284" s="491"/>
    </row>
    <row r="285" spans="2:39" ht="24" customHeight="1" x14ac:dyDescent="0.2">
      <c r="B285" s="561"/>
      <c r="C285" s="382" t="s">
        <v>82</v>
      </c>
      <c r="D285" s="382"/>
      <c r="E285" s="382"/>
      <c r="F285" s="382"/>
      <c r="G285" s="382" t="s">
        <v>45</v>
      </c>
      <c r="H285" s="382"/>
      <c r="I285" s="382"/>
      <c r="J285" s="382"/>
      <c r="K285" s="636" t="s">
        <v>558</v>
      </c>
      <c r="L285" s="636"/>
      <c r="M285" s="636"/>
      <c r="N285" s="636"/>
      <c r="O285" s="636"/>
      <c r="P285" s="636"/>
      <c r="Q285" s="636"/>
      <c r="R285" s="636"/>
      <c r="S285" s="636"/>
      <c r="T285" s="637"/>
    </row>
    <row r="286" spans="2:39" ht="23.45" customHeight="1" x14ac:dyDescent="0.2">
      <c r="B286" s="561"/>
      <c r="C286" s="382" t="s">
        <v>84</v>
      </c>
      <c r="D286" s="382"/>
      <c r="E286" s="382" t="s">
        <v>350</v>
      </c>
      <c r="F286" s="382"/>
      <c r="G286" s="382"/>
      <c r="H286" s="382"/>
      <c r="I286" s="382"/>
      <c r="J286" s="382"/>
      <c r="K286" s="638"/>
      <c r="L286" s="638"/>
      <c r="M286" s="638"/>
      <c r="N286" s="638"/>
      <c r="O286" s="638"/>
      <c r="P286" s="638"/>
      <c r="Q286" s="638"/>
      <c r="R286" s="638"/>
      <c r="S286" s="638"/>
      <c r="T286" s="639"/>
    </row>
    <row r="287" spans="2:39" ht="27.75" customHeight="1" x14ac:dyDescent="0.2">
      <c r="B287" s="404"/>
      <c r="C287" s="437"/>
      <c r="D287" s="437"/>
      <c r="E287" s="437"/>
      <c r="F287" s="437"/>
      <c r="G287" s="437"/>
      <c r="H287" s="437"/>
      <c r="I287" s="437"/>
      <c r="J287" s="437"/>
      <c r="K287" s="437"/>
      <c r="L287" s="437"/>
      <c r="M287" s="437"/>
      <c r="N287" s="437"/>
      <c r="O287" s="437"/>
      <c r="P287" s="437"/>
      <c r="Q287" s="437"/>
      <c r="R287" s="437"/>
      <c r="S287" s="437"/>
      <c r="T287" s="405"/>
    </row>
    <row r="288" spans="2:39" ht="27" customHeight="1" x14ac:dyDescent="0.2">
      <c r="B288" s="560" t="s">
        <v>87</v>
      </c>
      <c r="C288" s="634" t="s">
        <v>412</v>
      </c>
      <c r="D288" s="578"/>
      <c r="E288" s="578"/>
      <c r="F288" s="578"/>
      <c r="G288" s="578"/>
      <c r="H288" s="578"/>
      <c r="I288" s="578"/>
      <c r="J288" s="578"/>
      <c r="K288" s="578"/>
      <c r="L288" s="578"/>
      <c r="M288" s="578"/>
      <c r="N288" s="578"/>
      <c r="O288" s="578"/>
      <c r="P288" s="578"/>
      <c r="Q288" s="578"/>
      <c r="R288" s="578"/>
      <c r="S288" s="578"/>
      <c r="T288" s="635"/>
    </row>
    <row r="289" spans="2:23" ht="22.15" customHeight="1" x14ac:dyDescent="0.2">
      <c r="B289" s="561"/>
      <c r="C289" s="539" t="s">
        <v>115</v>
      </c>
      <c r="D289" s="540"/>
      <c r="E289" s="540"/>
      <c r="F289" s="540"/>
      <c r="G289" s="540"/>
      <c r="H289" s="540"/>
      <c r="I289" s="540"/>
      <c r="J289" s="540"/>
      <c r="K289" s="540"/>
      <c r="L289" s="541"/>
      <c r="M289" s="539"/>
      <c r="N289" s="540"/>
      <c r="O289" s="540"/>
      <c r="P289" s="540"/>
      <c r="Q289" s="540"/>
      <c r="R289" s="540"/>
      <c r="S289" s="540"/>
      <c r="T289" s="541"/>
    </row>
    <row r="290" spans="2:23" ht="27.75" customHeight="1" x14ac:dyDescent="0.2">
      <c r="B290" s="561"/>
      <c r="C290" s="382" t="s">
        <v>73</v>
      </c>
      <c r="D290" s="382"/>
      <c r="E290" s="382"/>
      <c r="F290" s="382" t="s">
        <v>349</v>
      </c>
      <c r="G290" s="382"/>
      <c r="H290" s="382" t="s">
        <v>63</v>
      </c>
      <c r="I290" s="382"/>
      <c r="J290" s="382" t="s">
        <v>74</v>
      </c>
      <c r="K290" s="382"/>
      <c r="L290" s="382"/>
      <c r="M290" s="439"/>
      <c r="N290" s="543"/>
      <c r="O290" s="543"/>
      <c r="P290" s="543"/>
      <c r="Q290" s="543"/>
      <c r="R290" s="543"/>
      <c r="S290" s="543"/>
      <c r="T290" s="440"/>
    </row>
    <row r="291" spans="2:23" ht="21.6" customHeight="1" x14ac:dyDescent="0.2">
      <c r="B291" s="561"/>
      <c r="C291" s="552" t="s">
        <v>75</v>
      </c>
      <c r="D291" s="552"/>
      <c r="E291" s="552"/>
      <c r="F291" s="569">
        <v>1</v>
      </c>
      <c r="G291" s="569"/>
      <c r="H291" s="569">
        <v>1</v>
      </c>
      <c r="I291" s="569"/>
      <c r="J291" s="570">
        <f>F291-H291</f>
        <v>0</v>
      </c>
      <c r="K291" s="570"/>
      <c r="L291" s="570"/>
      <c r="M291" s="547"/>
      <c r="N291" s="548"/>
      <c r="O291" s="548"/>
      <c r="P291" s="548"/>
      <c r="Q291" s="548"/>
      <c r="R291" s="548"/>
      <c r="S291" s="548"/>
      <c r="T291" s="549"/>
    </row>
    <row r="292" spans="2:23" ht="24" customHeight="1" x14ac:dyDescent="0.2">
      <c r="B292" s="561"/>
      <c r="C292" s="429" t="s">
        <v>82</v>
      </c>
      <c r="D292" s="429"/>
      <c r="E292" s="429"/>
      <c r="F292" s="429"/>
      <c r="G292" s="429" t="s">
        <v>45</v>
      </c>
      <c r="H292" s="429"/>
      <c r="I292" s="429"/>
      <c r="J292" s="429"/>
      <c r="K292" s="532" t="s">
        <v>558</v>
      </c>
      <c r="L292" s="533"/>
      <c r="M292" s="533"/>
      <c r="N292" s="533"/>
      <c r="O292" s="533"/>
      <c r="P292" s="533"/>
      <c r="Q292" s="533"/>
      <c r="R292" s="533"/>
      <c r="S292" s="533"/>
      <c r="T292" s="534"/>
    </row>
    <row r="293" spans="2:23" ht="24.4" customHeight="1" x14ac:dyDescent="0.2">
      <c r="B293" s="561"/>
      <c r="C293" s="429" t="s">
        <v>84</v>
      </c>
      <c r="D293" s="429"/>
      <c r="E293" s="429" t="s">
        <v>350</v>
      </c>
      <c r="F293" s="429"/>
      <c r="G293" s="429"/>
      <c r="H293" s="429"/>
      <c r="I293" s="429"/>
      <c r="J293" s="429"/>
      <c r="K293" s="535"/>
      <c r="L293" s="536"/>
      <c r="M293" s="536"/>
      <c r="N293" s="536"/>
      <c r="O293" s="536"/>
      <c r="P293" s="536"/>
      <c r="Q293" s="536"/>
      <c r="R293" s="536"/>
      <c r="S293" s="536"/>
      <c r="T293" s="537"/>
    </row>
    <row r="294" spans="2:23" ht="27.75" customHeight="1" x14ac:dyDescent="0.2">
      <c r="B294" s="404"/>
      <c r="C294" s="437"/>
      <c r="D294" s="437"/>
      <c r="E294" s="437"/>
      <c r="F294" s="437"/>
      <c r="G294" s="437"/>
      <c r="H294" s="437"/>
      <c r="I294" s="437"/>
      <c r="J294" s="437"/>
      <c r="K294" s="437"/>
      <c r="L294" s="437"/>
      <c r="M294" s="437"/>
      <c r="N294" s="437"/>
      <c r="O294" s="437"/>
      <c r="P294" s="437"/>
      <c r="Q294" s="437"/>
      <c r="R294" s="437"/>
      <c r="S294" s="437"/>
      <c r="T294" s="405"/>
    </row>
    <row r="295" spans="2:23" ht="25.9" customHeight="1" x14ac:dyDescent="0.2">
      <c r="B295" s="469" t="s">
        <v>102</v>
      </c>
      <c r="C295" s="470"/>
      <c r="D295" s="470"/>
      <c r="E295" s="470"/>
      <c r="F295" s="470"/>
      <c r="G295" s="470"/>
      <c r="H295" s="470"/>
      <c r="I295" s="470"/>
      <c r="J295" s="470"/>
      <c r="K295" s="470"/>
      <c r="L295" s="470"/>
      <c r="M295" s="470"/>
      <c r="N295" s="470"/>
      <c r="O295" s="470"/>
      <c r="P295" s="470"/>
      <c r="Q295" s="470"/>
      <c r="R295" s="470"/>
      <c r="S295" s="470"/>
      <c r="T295" s="471"/>
    </row>
    <row r="296" spans="2:23" ht="23.45" customHeight="1" x14ac:dyDescent="0.2">
      <c r="B296" s="597" t="s">
        <v>47</v>
      </c>
      <c r="C296" s="598"/>
      <c r="D296" s="598"/>
      <c r="E296" s="598"/>
      <c r="F296" s="599"/>
      <c r="G296" s="497" t="s">
        <v>103</v>
      </c>
      <c r="H296" s="497"/>
      <c r="I296" s="497"/>
      <c r="J296" s="497"/>
      <c r="K296" s="497"/>
      <c r="L296" s="497"/>
      <c r="M296" s="497"/>
      <c r="N296" s="497"/>
      <c r="O296" s="497"/>
      <c r="P296" s="497"/>
      <c r="Q296" s="497"/>
      <c r="R296" s="497"/>
      <c r="S296" s="597" t="s">
        <v>104</v>
      </c>
      <c r="T296" s="599"/>
    </row>
    <row r="297" spans="2:23" ht="206.45" hidden="1" customHeight="1" x14ac:dyDescent="0.2">
      <c r="B297" s="382" t="s">
        <v>341</v>
      </c>
      <c r="C297" s="382"/>
      <c r="D297" s="382"/>
      <c r="E297" s="382"/>
      <c r="F297" s="382"/>
      <c r="G297" s="629"/>
      <c r="H297" s="629"/>
      <c r="I297" s="629"/>
      <c r="J297" s="629"/>
      <c r="K297" s="629"/>
      <c r="L297" s="629"/>
      <c r="M297" s="629"/>
      <c r="N297" s="629"/>
      <c r="O297" s="629"/>
      <c r="P297" s="629"/>
      <c r="Q297" s="629"/>
      <c r="R297" s="629"/>
      <c r="S297" s="489" t="s">
        <v>520</v>
      </c>
      <c r="T297" s="491"/>
      <c r="V297" s="689"/>
      <c r="W297" s="689"/>
    </row>
    <row r="298" spans="2:23" ht="151.9" customHeight="1" x14ac:dyDescent="0.2">
      <c r="B298" s="382" t="s">
        <v>815</v>
      </c>
      <c r="C298" s="382"/>
      <c r="D298" s="382"/>
      <c r="E298" s="382"/>
      <c r="F298" s="382"/>
      <c r="G298" s="552" t="s">
        <v>1291</v>
      </c>
      <c r="H298" s="552"/>
      <c r="I298" s="552"/>
      <c r="J298" s="552"/>
      <c r="K298" s="552"/>
      <c r="L298" s="552"/>
      <c r="M298" s="552"/>
      <c r="N298" s="552"/>
      <c r="O298" s="552"/>
      <c r="P298" s="552"/>
      <c r="Q298" s="552"/>
      <c r="R298" s="552"/>
      <c r="S298" s="489" t="s">
        <v>520</v>
      </c>
      <c r="T298" s="491"/>
      <c r="U298" s="280"/>
    </row>
    <row r="299" spans="2:23" ht="133.15" customHeight="1" x14ac:dyDescent="0.2">
      <c r="B299" s="382" t="s">
        <v>816</v>
      </c>
      <c r="C299" s="382"/>
      <c r="D299" s="382"/>
      <c r="E299" s="382"/>
      <c r="F299" s="382"/>
      <c r="G299" s="413" t="s">
        <v>1117</v>
      </c>
      <c r="H299" s="414"/>
      <c r="I299" s="414"/>
      <c r="J299" s="414"/>
      <c r="K299" s="414"/>
      <c r="L299" s="414"/>
      <c r="M299" s="414"/>
      <c r="N299" s="414"/>
      <c r="O299" s="414"/>
      <c r="P299" s="414"/>
      <c r="Q299" s="414"/>
      <c r="R299" s="415"/>
      <c r="S299" s="489" t="s">
        <v>469</v>
      </c>
      <c r="T299" s="491"/>
      <c r="U299" s="280"/>
    </row>
    <row r="300" spans="2:23" ht="42" customHeight="1" x14ac:dyDescent="0.2">
      <c r="B300" s="382" t="s">
        <v>521</v>
      </c>
      <c r="C300" s="382"/>
      <c r="D300" s="382"/>
      <c r="E300" s="382"/>
      <c r="F300" s="382"/>
      <c r="G300" s="413" t="s">
        <v>1118</v>
      </c>
      <c r="H300" s="414"/>
      <c r="I300" s="414"/>
      <c r="J300" s="414"/>
      <c r="K300" s="414"/>
      <c r="L300" s="414"/>
      <c r="M300" s="414"/>
      <c r="N300" s="414"/>
      <c r="O300" s="414"/>
      <c r="P300" s="414"/>
      <c r="Q300" s="414"/>
      <c r="R300" s="415"/>
      <c r="S300" s="489"/>
      <c r="T300" s="491"/>
      <c r="U300" s="280"/>
    </row>
    <row r="301" spans="2:23" ht="42.6" customHeight="1" x14ac:dyDescent="0.2">
      <c r="B301" s="641" t="s">
        <v>471</v>
      </c>
      <c r="C301" s="641"/>
      <c r="D301" s="641"/>
      <c r="E301" s="641"/>
      <c r="F301" s="641"/>
      <c r="G301" s="642" t="s">
        <v>1119</v>
      </c>
      <c r="H301" s="643"/>
      <c r="I301" s="643"/>
      <c r="J301" s="643"/>
      <c r="K301" s="643"/>
      <c r="L301" s="643"/>
      <c r="M301" s="643"/>
      <c r="N301" s="643"/>
      <c r="O301" s="643"/>
      <c r="P301" s="643"/>
      <c r="Q301" s="643"/>
      <c r="R301" s="644"/>
      <c r="S301" s="489"/>
      <c r="T301" s="491"/>
      <c r="U301" s="280"/>
    </row>
    <row r="302" spans="2:23" ht="26.25" customHeight="1" x14ac:dyDescent="0.2">
      <c r="B302" s="469" t="s">
        <v>482</v>
      </c>
      <c r="C302" s="470"/>
      <c r="D302" s="470"/>
      <c r="E302" s="470"/>
      <c r="F302" s="470"/>
      <c r="G302" s="470"/>
      <c r="H302" s="470"/>
      <c r="I302" s="470"/>
      <c r="J302" s="470"/>
      <c r="K302" s="470"/>
      <c r="L302" s="470"/>
      <c r="M302" s="470"/>
      <c r="N302" s="470"/>
      <c r="O302" s="470"/>
      <c r="P302" s="470"/>
      <c r="Q302" s="470"/>
      <c r="R302" s="470"/>
      <c r="S302" s="470"/>
      <c r="T302" s="471"/>
    </row>
    <row r="303" spans="2:23" ht="23.25" customHeight="1" x14ac:dyDescent="0.2">
      <c r="B303" s="626" t="s">
        <v>47</v>
      </c>
      <c r="C303" s="627"/>
      <c r="D303" s="627"/>
      <c r="E303" s="627"/>
      <c r="F303" s="628"/>
      <c r="G303" s="597" t="s">
        <v>103</v>
      </c>
      <c r="H303" s="598"/>
      <c r="I303" s="598"/>
      <c r="J303" s="598"/>
      <c r="K303" s="598"/>
      <c r="L303" s="598"/>
      <c r="M303" s="598"/>
      <c r="N303" s="598"/>
      <c r="O303" s="598"/>
      <c r="P303" s="598"/>
      <c r="Q303" s="598"/>
      <c r="R303" s="599"/>
      <c r="S303" s="597" t="s">
        <v>104</v>
      </c>
      <c r="T303" s="599"/>
    </row>
    <row r="304" spans="2:23" ht="255.6" customHeight="1" x14ac:dyDescent="0.2">
      <c r="B304" s="585" t="s">
        <v>1260</v>
      </c>
      <c r="C304" s="640"/>
      <c r="D304" s="640"/>
      <c r="E304" s="640"/>
      <c r="F304" s="586"/>
      <c r="G304" s="651" t="s">
        <v>1261</v>
      </c>
      <c r="H304" s="652"/>
      <c r="I304" s="652"/>
      <c r="J304" s="652"/>
      <c r="K304" s="652"/>
      <c r="L304" s="652"/>
      <c r="M304" s="652"/>
      <c r="N304" s="652"/>
      <c r="O304" s="652"/>
      <c r="P304" s="652"/>
      <c r="Q304" s="652"/>
      <c r="R304" s="653"/>
      <c r="S304" s="439" t="s">
        <v>1262</v>
      </c>
      <c r="T304" s="440"/>
      <c r="U304" s="280"/>
    </row>
    <row r="305" spans="1:24" ht="409.15" customHeight="1" x14ac:dyDescent="0.2">
      <c r="B305" s="645" t="s">
        <v>1263</v>
      </c>
      <c r="C305" s="646"/>
      <c r="D305" s="646"/>
      <c r="E305" s="646"/>
      <c r="F305" s="647"/>
      <c r="G305" s="439" t="s">
        <v>1267</v>
      </c>
      <c r="H305" s="543"/>
      <c r="I305" s="543"/>
      <c r="J305" s="543"/>
      <c r="K305" s="543"/>
      <c r="L305" s="543"/>
      <c r="M305" s="543"/>
      <c r="N305" s="543"/>
      <c r="O305" s="543"/>
      <c r="P305" s="543"/>
      <c r="Q305" s="543"/>
      <c r="R305" s="440"/>
      <c r="S305" s="439" t="s">
        <v>892</v>
      </c>
      <c r="T305" s="440"/>
      <c r="U305" s="280"/>
    </row>
    <row r="306" spans="1:24" ht="76.150000000000006" customHeight="1" x14ac:dyDescent="0.2">
      <c r="B306" s="648"/>
      <c r="C306" s="649"/>
      <c r="D306" s="649"/>
      <c r="E306" s="649"/>
      <c r="F306" s="650"/>
      <c r="G306" s="547"/>
      <c r="H306" s="548"/>
      <c r="I306" s="548"/>
      <c r="J306" s="548"/>
      <c r="K306" s="548"/>
      <c r="L306" s="548"/>
      <c r="M306" s="548"/>
      <c r="N306" s="548"/>
      <c r="O306" s="548"/>
      <c r="P306" s="548"/>
      <c r="Q306" s="548"/>
      <c r="R306" s="549"/>
      <c r="S306" s="547"/>
      <c r="T306" s="549"/>
      <c r="U306" s="280"/>
    </row>
    <row r="307" spans="1:24" ht="178.15" customHeight="1" x14ac:dyDescent="0.2">
      <c r="B307" s="631" t="s">
        <v>1264</v>
      </c>
      <c r="C307" s="632"/>
      <c r="D307" s="632"/>
      <c r="E307" s="632"/>
      <c r="F307" s="633"/>
      <c r="G307" s="413" t="s">
        <v>1265</v>
      </c>
      <c r="H307" s="414"/>
      <c r="I307" s="414"/>
      <c r="J307" s="414"/>
      <c r="K307" s="414"/>
      <c r="L307" s="414"/>
      <c r="M307" s="414"/>
      <c r="N307" s="414"/>
      <c r="O307" s="414"/>
      <c r="P307" s="414"/>
      <c r="Q307" s="414"/>
      <c r="R307" s="415"/>
      <c r="S307" s="489" t="s">
        <v>1266</v>
      </c>
      <c r="T307" s="491"/>
      <c r="U307" s="280"/>
    </row>
    <row r="308" spans="1:24" ht="94.5" customHeight="1" x14ac:dyDescent="0.2">
      <c r="B308" s="626" t="s">
        <v>501</v>
      </c>
      <c r="C308" s="627"/>
      <c r="D308" s="627"/>
      <c r="E308" s="627"/>
      <c r="F308" s="628"/>
      <c r="G308" s="597" t="s">
        <v>103</v>
      </c>
      <c r="H308" s="598"/>
      <c r="I308" s="598"/>
      <c r="J308" s="598"/>
      <c r="K308" s="598"/>
      <c r="L308" s="598"/>
      <c r="M308" s="598"/>
      <c r="N308" s="598"/>
      <c r="O308" s="598"/>
      <c r="P308" s="598"/>
      <c r="Q308" s="598"/>
      <c r="R308" s="599"/>
      <c r="S308" s="597" t="s">
        <v>104</v>
      </c>
      <c r="T308" s="599"/>
      <c r="U308" s="280"/>
    </row>
    <row r="309" spans="1:24" ht="223.9" customHeight="1" x14ac:dyDescent="0.2">
      <c r="B309" s="439"/>
      <c r="C309" s="543"/>
      <c r="D309" s="543"/>
      <c r="E309" s="543"/>
      <c r="F309" s="440"/>
      <c r="G309" s="623" t="s">
        <v>904</v>
      </c>
      <c r="H309" s="624"/>
      <c r="I309" s="624"/>
      <c r="J309" s="624"/>
      <c r="K309" s="624"/>
      <c r="L309" s="624"/>
      <c r="M309" s="624"/>
      <c r="N309" s="624"/>
      <c r="O309" s="624"/>
      <c r="P309" s="624"/>
      <c r="Q309" s="624"/>
      <c r="R309" s="625"/>
      <c r="S309" s="585"/>
      <c r="T309" s="586"/>
      <c r="U309" s="280"/>
      <c r="W309" s="657"/>
      <c r="X309" s="657"/>
    </row>
    <row r="310" spans="1:24" ht="331.15" customHeight="1" x14ac:dyDescent="0.2">
      <c r="B310" s="544"/>
      <c r="C310" s="630"/>
      <c r="D310" s="630"/>
      <c r="E310" s="630"/>
      <c r="F310" s="546"/>
      <c r="G310" s="658" t="s">
        <v>905</v>
      </c>
      <c r="H310" s="659"/>
      <c r="I310" s="659"/>
      <c r="J310" s="659"/>
      <c r="K310" s="659"/>
      <c r="L310" s="659"/>
      <c r="M310" s="659"/>
      <c r="N310" s="659"/>
      <c r="O310" s="659"/>
      <c r="P310" s="659"/>
      <c r="Q310" s="659"/>
      <c r="R310" s="660"/>
      <c r="S310" s="587"/>
      <c r="T310" s="588"/>
      <c r="U310" s="280"/>
      <c r="W310" s="657"/>
      <c r="X310" s="657"/>
    </row>
    <row r="311" spans="1:24" ht="244.15" customHeight="1" x14ac:dyDescent="0.2">
      <c r="A311" s="53"/>
      <c r="B311" s="544"/>
      <c r="C311" s="630"/>
      <c r="D311" s="630"/>
      <c r="E311" s="630"/>
      <c r="F311" s="546"/>
      <c r="G311" s="370" t="s">
        <v>906</v>
      </c>
      <c r="H311" s="371"/>
      <c r="I311" s="371"/>
      <c r="J311" s="371"/>
      <c r="K311" s="371"/>
      <c r="L311" s="371"/>
      <c r="M311" s="371"/>
      <c r="N311" s="371"/>
      <c r="O311" s="371"/>
      <c r="P311" s="371"/>
      <c r="Q311" s="371"/>
      <c r="R311" s="371"/>
      <c r="S311" s="587"/>
      <c r="T311" s="588"/>
      <c r="U311" s="280"/>
      <c r="W311" s="657"/>
      <c r="X311" s="657"/>
    </row>
    <row r="312" spans="1:24" ht="259.89999999999998" customHeight="1" x14ac:dyDescent="0.2">
      <c r="B312" s="544"/>
      <c r="C312" s="630"/>
      <c r="D312" s="630"/>
      <c r="E312" s="630"/>
      <c r="F312" s="546"/>
      <c r="G312" s="370" t="s">
        <v>907</v>
      </c>
      <c r="H312" s="371"/>
      <c r="I312" s="371"/>
      <c r="J312" s="371"/>
      <c r="K312" s="371"/>
      <c r="L312" s="371"/>
      <c r="M312" s="371"/>
      <c r="N312" s="371"/>
      <c r="O312" s="371"/>
      <c r="P312" s="371"/>
      <c r="Q312" s="371"/>
      <c r="R312" s="371"/>
      <c r="S312" s="587"/>
      <c r="T312" s="588"/>
      <c r="U312" s="280"/>
      <c r="W312" s="657"/>
      <c r="X312" s="657"/>
    </row>
    <row r="313" spans="1:24" ht="255" customHeight="1" x14ac:dyDescent="0.2">
      <c r="B313" s="544"/>
      <c r="C313" s="630"/>
      <c r="D313" s="630"/>
      <c r="E313" s="630"/>
      <c r="F313" s="546"/>
      <c r="G313" s="661" t="s">
        <v>908</v>
      </c>
      <c r="H313" s="662"/>
      <c r="I313" s="662"/>
      <c r="J313" s="662"/>
      <c r="K313" s="662"/>
      <c r="L313" s="662"/>
      <c r="M313" s="662"/>
      <c r="N313" s="662"/>
      <c r="O313" s="662"/>
      <c r="P313" s="662"/>
      <c r="Q313" s="662"/>
      <c r="R313" s="662"/>
      <c r="S313" s="587"/>
      <c r="T313" s="588"/>
      <c r="U313" s="280"/>
      <c r="W313" s="657"/>
      <c r="X313" s="657"/>
    </row>
    <row r="314" spans="1:24" ht="232.15" customHeight="1" x14ac:dyDescent="0.2">
      <c r="B314" s="544"/>
      <c r="C314" s="630"/>
      <c r="D314" s="630"/>
      <c r="E314" s="630"/>
      <c r="F314" s="546"/>
      <c r="G314" s="370" t="s">
        <v>909</v>
      </c>
      <c r="H314" s="371"/>
      <c r="I314" s="371"/>
      <c r="J314" s="371"/>
      <c r="K314" s="371"/>
      <c r="L314" s="371"/>
      <c r="M314" s="371"/>
      <c r="N314" s="371"/>
      <c r="O314" s="371"/>
      <c r="P314" s="371"/>
      <c r="Q314" s="371"/>
      <c r="R314" s="371"/>
      <c r="S314" s="587"/>
      <c r="T314" s="588"/>
      <c r="U314" s="280"/>
      <c r="W314" s="657"/>
      <c r="X314" s="657"/>
    </row>
    <row r="315" spans="1:24" ht="208.9" customHeight="1" x14ac:dyDescent="0.2">
      <c r="B315" s="544"/>
      <c r="C315" s="630"/>
      <c r="D315" s="630"/>
      <c r="E315" s="630"/>
      <c r="F315" s="546"/>
      <c r="G315" s="661" t="s">
        <v>910</v>
      </c>
      <c r="H315" s="662"/>
      <c r="I315" s="662"/>
      <c r="J315" s="662"/>
      <c r="K315" s="662"/>
      <c r="L315" s="662"/>
      <c r="M315" s="662"/>
      <c r="N315" s="662"/>
      <c r="O315" s="662"/>
      <c r="P315" s="662"/>
      <c r="Q315" s="662"/>
      <c r="R315" s="662"/>
      <c r="S315" s="587"/>
      <c r="T315" s="588"/>
      <c r="U315" s="280"/>
      <c r="W315" s="657"/>
      <c r="X315" s="657"/>
    </row>
    <row r="316" spans="1:24" ht="210.6" customHeight="1" x14ac:dyDescent="0.2">
      <c r="B316" s="544"/>
      <c r="C316" s="630"/>
      <c r="D316" s="630"/>
      <c r="E316" s="630"/>
      <c r="F316" s="546"/>
      <c r="G316" s="370" t="s">
        <v>911</v>
      </c>
      <c r="H316" s="371"/>
      <c r="I316" s="371"/>
      <c r="J316" s="371"/>
      <c r="K316" s="371"/>
      <c r="L316" s="371"/>
      <c r="M316" s="371"/>
      <c r="N316" s="371"/>
      <c r="O316" s="371"/>
      <c r="P316" s="371"/>
      <c r="Q316" s="371"/>
      <c r="R316" s="372"/>
      <c r="S316" s="587"/>
      <c r="T316" s="588"/>
      <c r="U316" s="280"/>
      <c r="W316" s="657"/>
      <c r="X316" s="657"/>
    </row>
    <row r="317" spans="1:24" ht="152.44999999999999" customHeight="1" x14ac:dyDescent="0.2">
      <c r="B317" s="544"/>
      <c r="C317" s="630"/>
      <c r="D317" s="630"/>
      <c r="E317" s="630"/>
      <c r="F317" s="546"/>
      <c r="G317" s="370" t="s">
        <v>912</v>
      </c>
      <c r="H317" s="371"/>
      <c r="I317" s="371"/>
      <c r="J317" s="371"/>
      <c r="K317" s="371"/>
      <c r="L317" s="371"/>
      <c r="M317" s="371"/>
      <c r="N317" s="371"/>
      <c r="O317" s="371"/>
      <c r="P317" s="371"/>
      <c r="Q317" s="371"/>
      <c r="R317" s="372"/>
      <c r="S317" s="587"/>
      <c r="T317" s="588"/>
      <c r="U317" s="280"/>
      <c r="W317" s="657"/>
      <c r="X317" s="657"/>
    </row>
    <row r="318" spans="1:24" ht="275.45" customHeight="1" x14ac:dyDescent="0.2">
      <c r="B318" s="544"/>
      <c r="C318" s="630"/>
      <c r="D318" s="630"/>
      <c r="E318" s="630"/>
      <c r="F318" s="546"/>
      <c r="G318" s="370" t="s">
        <v>1203</v>
      </c>
      <c r="H318" s="380"/>
      <c r="I318" s="380"/>
      <c r="J318" s="380"/>
      <c r="K318" s="380"/>
      <c r="L318" s="380"/>
      <c r="M318" s="380"/>
      <c r="N318" s="380"/>
      <c r="O318" s="380"/>
      <c r="P318" s="380"/>
      <c r="Q318" s="380"/>
      <c r="R318" s="381"/>
      <c r="S318" s="587"/>
      <c r="T318" s="588"/>
      <c r="U318" s="280"/>
      <c r="W318" s="657"/>
      <c r="X318" s="657"/>
    </row>
    <row r="319" spans="1:24" ht="372.6" customHeight="1" x14ac:dyDescent="0.2">
      <c r="B319" s="544"/>
      <c r="C319" s="630"/>
      <c r="D319" s="630"/>
      <c r="E319" s="630"/>
      <c r="F319" s="546"/>
      <c r="G319" s="370" t="s">
        <v>1072</v>
      </c>
      <c r="H319" s="371"/>
      <c r="I319" s="371"/>
      <c r="J319" s="371"/>
      <c r="K319" s="371"/>
      <c r="L319" s="371"/>
      <c r="M319" s="371"/>
      <c r="N319" s="371"/>
      <c r="O319" s="371"/>
      <c r="P319" s="371"/>
      <c r="Q319" s="371"/>
      <c r="R319" s="371"/>
      <c r="S319" s="587"/>
      <c r="T319" s="588"/>
      <c r="U319" s="280"/>
      <c r="W319" s="657"/>
      <c r="X319" s="657"/>
    </row>
    <row r="320" spans="1:24" ht="408.6" customHeight="1" x14ac:dyDescent="0.2">
      <c r="B320" s="544"/>
      <c r="C320" s="630"/>
      <c r="D320" s="630"/>
      <c r="E320" s="630"/>
      <c r="F320" s="546"/>
      <c r="G320" s="364" t="s">
        <v>913</v>
      </c>
      <c r="H320" s="365"/>
      <c r="I320" s="365"/>
      <c r="J320" s="365"/>
      <c r="K320" s="365"/>
      <c r="L320" s="365"/>
      <c r="M320" s="365"/>
      <c r="N320" s="365"/>
      <c r="O320" s="365"/>
      <c r="P320" s="365"/>
      <c r="Q320" s="365"/>
      <c r="R320" s="366"/>
      <c r="S320" s="587"/>
      <c r="T320" s="588"/>
      <c r="U320" s="280"/>
      <c r="W320" s="657"/>
      <c r="X320" s="657"/>
    </row>
    <row r="321" spans="2:24" ht="96" customHeight="1" x14ac:dyDescent="0.2">
      <c r="B321" s="544"/>
      <c r="C321" s="630"/>
      <c r="D321" s="630"/>
      <c r="E321" s="630"/>
      <c r="F321" s="546"/>
      <c r="G321" s="367"/>
      <c r="H321" s="368"/>
      <c r="I321" s="368"/>
      <c r="J321" s="368"/>
      <c r="K321" s="368"/>
      <c r="L321" s="368"/>
      <c r="M321" s="368"/>
      <c r="N321" s="368"/>
      <c r="O321" s="368"/>
      <c r="P321" s="368"/>
      <c r="Q321" s="368"/>
      <c r="R321" s="369"/>
      <c r="S321" s="587"/>
      <c r="T321" s="588"/>
      <c r="U321" s="280"/>
      <c r="W321" s="657"/>
      <c r="X321" s="657"/>
    </row>
    <row r="322" spans="2:24" ht="217.9" customHeight="1" x14ac:dyDescent="0.2">
      <c r="B322" s="544"/>
      <c r="C322" s="630"/>
      <c r="D322" s="630"/>
      <c r="E322" s="630"/>
      <c r="F322" s="546"/>
      <c r="G322" s="370" t="s">
        <v>1108</v>
      </c>
      <c r="H322" s="371"/>
      <c r="I322" s="371"/>
      <c r="J322" s="371"/>
      <c r="K322" s="371"/>
      <c r="L322" s="371"/>
      <c r="M322" s="371"/>
      <c r="N322" s="371"/>
      <c r="O322" s="371"/>
      <c r="P322" s="371"/>
      <c r="Q322" s="371"/>
      <c r="R322" s="371"/>
      <c r="S322" s="587"/>
      <c r="T322" s="588"/>
      <c r="U322" s="280"/>
      <c r="W322" s="657"/>
      <c r="X322" s="657"/>
    </row>
    <row r="323" spans="2:24" ht="409.15" customHeight="1" x14ac:dyDescent="0.2">
      <c r="B323" s="544"/>
      <c r="C323" s="630"/>
      <c r="D323" s="630"/>
      <c r="E323" s="630"/>
      <c r="F323" s="546"/>
      <c r="G323" s="370" t="s">
        <v>1204</v>
      </c>
      <c r="H323" s="371"/>
      <c r="I323" s="371"/>
      <c r="J323" s="371"/>
      <c r="K323" s="371"/>
      <c r="L323" s="371"/>
      <c r="M323" s="371"/>
      <c r="N323" s="371"/>
      <c r="O323" s="371"/>
      <c r="P323" s="371"/>
      <c r="Q323" s="371"/>
      <c r="R323" s="372"/>
      <c r="S323" s="587"/>
      <c r="T323" s="588"/>
      <c r="U323" s="280"/>
      <c r="W323" s="657"/>
      <c r="X323" s="657"/>
    </row>
    <row r="324" spans="2:24" ht="409.15" customHeight="1" x14ac:dyDescent="0.2">
      <c r="B324" s="544"/>
      <c r="C324" s="630"/>
      <c r="D324" s="630"/>
      <c r="E324" s="630"/>
      <c r="F324" s="546"/>
      <c r="G324" s="364" t="s">
        <v>1205</v>
      </c>
      <c r="H324" s="365"/>
      <c r="I324" s="365"/>
      <c r="J324" s="365"/>
      <c r="K324" s="365"/>
      <c r="L324" s="365"/>
      <c r="M324" s="365"/>
      <c r="N324" s="365"/>
      <c r="O324" s="365"/>
      <c r="P324" s="365"/>
      <c r="Q324" s="365"/>
      <c r="R324" s="366"/>
      <c r="S324" s="587"/>
      <c r="T324" s="588"/>
      <c r="U324" s="280"/>
      <c r="W324" s="657"/>
      <c r="X324" s="657"/>
    </row>
    <row r="325" spans="2:24" ht="42.6" customHeight="1" x14ac:dyDescent="0.2">
      <c r="B325" s="544"/>
      <c r="C325" s="630"/>
      <c r="D325" s="630"/>
      <c r="E325" s="630"/>
      <c r="F325" s="546"/>
      <c r="G325" s="367"/>
      <c r="H325" s="368"/>
      <c r="I325" s="368"/>
      <c r="J325" s="368"/>
      <c r="K325" s="368"/>
      <c r="L325" s="368"/>
      <c r="M325" s="368"/>
      <c r="N325" s="368"/>
      <c r="O325" s="368"/>
      <c r="P325" s="368"/>
      <c r="Q325" s="368"/>
      <c r="R325" s="369"/>
      <c r="S325" s="587"/>
      <c r="T325" s="588"/>
      <c r="U325" s="280"/>
      <c r="W325" s="657"/>
      <c r="X325" s="657"/>
    </row>
    <row r="326" spans="2:24" ht="409.15" customHeight="1" x14ac:dyDescent="0.2">
      <c r="B326" s="544"/>
      <c r="C326" s="630"/>
      <c r="D326" s="630"/>
      <c r="E326" s="630"/>
      <c r="F326" s="546"/>
      <c r="G326" s="364" t="s">
        <v>914</v>
      </c>
      <c r="H326" s="365"/>
      <c r="I326" s="365"/>
      <c r="J326" s="365"/>
      <c r="K326" s="365"/>
      <c r="L326" s="365"/>
      <c r="M326" s="365"/>
      <c r="N326" s="365"/>
      <c r="O326" s="365"/>
      <c r="P326" s="365"/>
      <c r="Q326" s="365"/>
      <c r="R326" s="366"/>
      <c r="S326" s="587"/>
      <c r="T326" s="588"/>
      <c r="U326" s="280"/>
      <c r="W326" s="657"/>
      <c r="X326" s="657"/>
    </row>
    <row r="327" spans="2:24" ht="123.6" customHeight="1" x14ac:dyDescent="0.2">
      <c r="B327" s="544"/>
      <c r="C327" s="630"/>
      <c r="D327" s="630"/>
      <c r="E327" s="630"/>
      <c r="F327" s="546"/>
      <c r="G327" s="367"/>
      <c r="H327" s="368"/>
      <c r="I327" s="368"/>
      <c r="J327" s="368"/>
      <c r="K327" s="368"/>
      <c r="L327" s="368"/>
      <c r="M327" s="368"/>
      <c r="N327" s="368"/>
      <c r="O327" s="368"/>
      <c r="P327" s="368"/>
      <c r="Q327" s="368"/>
      <c r="R327" s="369"/>
      <c r="S327" s="587"/>
      <c r="T327" s="588"/>
      <c r="U327" s="280"/>
      <c r="W327" s="657"/>
      <c r="X327" s="657"/>
    </row>
    <row r="328" spans="2:24" ht="360.6" customHeight="1" x14ac:dyDescent="0.2">
      <c r="B328" s="544"/>
      <c r="C328" s="630"/>
      <c r="D328" s="630"/>
      <c r="E328" s="630"/>
      <c r="F328" s="546"/>
      <c r="G328" s="379" t="s">
        <v>1209</v>
      </c>
      <c r="H328" s="655"/>
      <c r="I328" s="655"/>
      <c r="J328" s="655"/>
      <c r="K328" s="655"/>
      <c r="L328" s="655"/>
      <c r="M328" s="655"/>
      <c r="N328" s="655"/>
      <c r="O328" s="655"/>
      <c r="P328" s="655"/>
      <c r="Q328" s="655"/>
      <c r="R328" s="656"/>
      <c r="S328" s="587"/>
      <c r="T328" s="588"/>
      <c r="U328" s="280"/>
      <c r="W328" s="657"/>
      <c r="X328" s="657"/>
    </row>
    <row r="329" spans="2:24" ht="208.15" customHeight="1" x14ac:dyDescent="0.2">
      <c r="B329" s="544"/>
      <c r="C329" s="630"/>
      <c r="D329" s="630"/>
      <c r="E329" s="630"/>
      <c r="F329" s="546"/>
      <c r="G329" s="370" t="s">
        <v>915</v>
      </c>
      <c r="H329" s="371"/>
      <c r="I329" s="371"/>
      <c r="J329" s="371"/>
      <c r="K329" s="371"/>
      <c r="L329" s="371"/>
      <c r="M329" s="371"/>
      <c r="N329" s="371"/>
      <c r="O329" s="371"/>
      <c r="P329" s="371"/>
      <c r="Q329" s="371"/>
      <c r="R329" s="371"/>
      <c r="S329" s="587"/>
      <c r="T329" s="588"/>
      <c r="U329" s="280"/>
      <c r="W329" s="657"/>
      <c r="X329" s="657"/>
    </row>
    <row r="330" spans="2:24" ht="208.9" customHeight="1" x14ac:dyDescent="0.2">
      <c r="B330" s="544"/>
      <c r="C330" s="630"/>
      <c r="D330" s="630"/>
      <c r="E330" s="630"/>
      <c r="F330" s="546"/>
      <c r="G330" s="591" t="s">
        <v>760</v>
      </c>
      <c r="H330" s="654"/>
      <c r="I330" s="654"/>
      <c r="J330" s="654"/>
      <c r="K330" s="654"/>
      <c r="L330" s="654"/>
      <c r="M330" s="654"/>
      <c r="N330" s="654"/>
      <c r="O330" s="654"/>
      <c r="P330" s="654"/>
      <c r="Q330" s="654"/>
      <c r="R330" s="654"/>
      <c r="S330" s="587"/>
      <c r="T330" s="588"/>
      <c r="U330" s="280"/>
      <c r="W330" s="657"/>
      <c r="X330" s="657"/>
    </row>
    <row r="331" spans="2:24" ht="316.14999999999998" customHeight="1" x14ac:dyDescent="0.2">
      <c r="B331" s="544"/>
      <c r="C331" s="630"/>
      <c r="D331" s="630"/>
      <c r="E331" s="630"/>
      <c r="F331" s="546"/>
      <c r="G331" s="370" t="s">
        <v>916</v>
      </c>
      <c r="H331" s="380"/>
      <c r="I331" s="380"/>
      <c r="J331" s="380"/>
      <c r="K331" s="380"/>
      <c r="L331" s="380"/>
      <c r="M331" s="380"/>
      <c r="N331" s="380"/>
      <c r="O331" s="380"/>
      <c r="P331" s="380"/>
      <c r="Q331" s="380"/>
      <c r="R331" s="381"/>
      <c r="S331" s="587"/>
      <c r="T331" s="588"/>
      <c r="U331" s="280"/>
      <c r="W331" s="657"/>
      <c r="X331" s="657"/>
    </row>
    <row r="332" spans="2:24" ht="305.45" customHeight="1" x14ac:dyDescent="0.2">
      <c r="B332" s="544"/>
      <c r="C332" s="630"/>
      <c r="D332" s="630"/>
      <c r="E332" s="630"/>
      <c r="F332" s="546"/>
      <c r="G332" s="370" t="s">
        <v>1210</v>
      </c>
      <c r="H332" s="380"/>
      <c r="I332" s="380"/>
      <c r="J332" s="380"/>
      <c r="K332" s="380"/>
      <c r="L332" s="380"/>
      <c r="M332" s="380"/>
      <c r="N332" s="380"/>
      <c r="O332" s="380"/>
      <c r="P332" s="380"/>
      <c r="Q332" s="380"/>
      <c r="R332" s="381"/>
      <c r="S332" s="587"/>
      <c r="T332" s="588"/>
      <c r="U332" s="280"/>
      <c r="W332" s="657"/>
      <c r="X332" s="657"/>
    </row>
    <row r="333" spans="2:24" ht="409.6" customHeight="1" x14ac:dyDescent="0.2">
      <c r="B333" s="544"/>
      <c r="C333" s="630"/>
      <c r="D333" s="630"/>
      <c r="E333" s="630"/>
      <c r="F333" s="546"/>
      <c r="G333" s="364" t="s">
        <v>1120</v>
      </c>
      <c r="H333" s="365"/>
      <c r="I333" s="365"/>
      <c r="J333" s="365"/>
      <c r="K333" s="365"/>
      <c r="L333" s="365"/>
      <c r="M333" s="365"/>
      <c r="N333" s="365"/>
      <c r="O333" s="365"/>
      <c r="P333" s="365"/>
      <c r="Q333" s="365"/>
      <c r="R333" s="366"/>
      <c r="S333" s="587"/>
      <c r="T333" s="588"/>
      <c r="U333" s="280"/>
      <c r="W333" s="657"/>
      <c r="X333" s="657"/>
    </row>
    <row r="334" spans="2:24" ht="118.9" customHeight="1" x14ac:dyDescent="0.2">
      <c r="B334" s="544"/>
      <c r="C334" s="630"/>
      <c r="D334" s="630"/>
      <c r="E334" s="630"/>
      <c r="F334" s="546"/>
      <c r="G334" s="367"/>
      <c r="H334" s="368"/>
      <c r="I334" s="368"/>
      <c r="J334" s="368"/>
      <c r="K334" s="368"/>
      <c r="L334" s="368"/>
      <c r="M334" s="368"/>
      <c r="N334" s="368"/>
      <c r="O334" s="368"/>
      <c r="P334" s="368"/>
      <c r="Q334" s="368"/>
      <c r="R334" s="369"/>
      <c r="S334" s="587"/>
      <c r="T334" s="588"/>
      <c r="U334" s="280"/>
      <c r="W334" s="657"/>
      <c r="X334" s="657"/>
    </row>
    <row r="335" spans="2:24" ht="206.45" customHeight="1" x14ac:dyDescent="0.2">
      <c r="B335" s="544"/>
      <c r="C335" s="630"/>
      <c r="D335" s="630"/>
      <c r="E335" s="630"/>
      <c r="F335" s="546"/>
      <c r="G335" s="370" t="s">
        <v>917</v>
      </c>
      <c r="H335" s="371"/>
      <c r="I335" s="371"/>
      <c r="J335" s="371"/>
      <c r="K335" s="371"/>
      <c r="L335" s="371"/>
      <c r="M335" s="371"/>
      <c r="N335" s="371"/>
      <c r="O335" s="371"/>
      <c r="P335" s="371"/>
      <c r="Q335" s="371"/>
      <c r="R335" s="372"/>
      <c r="S335" s="587"/>
      <c r="T335" s="588"/>
      <c r="U335" s="280"/>
      <c r="W335" s="657"/>
      <c r="X335" s="657"/>
    </row>
    <row r="336" spans="2:24" ht="343.15" customHeight="1" x14ac:dyDescent="0.2">
      <c r="B336" s="544"/>
      <c r="C336" s="630"/>
      <c r="D336" s="630"/>
      <c r="E336" s="630"/>
      <c r="F336" s="546"/>
      <c r="G336" s="370" t="s">
        <v>1206</v>
      </c>
      <c r="H336" s="371"/>
      <c r="I336" s="371"/>
      <c r="J336" s="371"/>
      <c r="K336" s="371"/>
      <c r="L336" s="371"/>
      <c r="M336" s="371"/>
      <c r="N336" s="371"/>
      <c r="O336" s="371"/>
      <c r="P336" s="371"/>
      <c r="Q336" s="371"/>
      <c r="R336" s="372"/>
      <c r="S336" s="587"/>
      <c r="T336" s="588"/>
      <c r="U336" s="280"/>
      <c r="W336" s="657"/>
      <c r="X336" s="657"/>
    </row>
    <row r="337" spans="2:24" ht="148.9" customHeight="1" x14ac:dyDescent="0.2">
      <c r="B337" s="544"/>
      <c r="C337" s="630"/>
      <c r="D337" s="630"/>
      <c r="E337" s="630"/>
      <c r="F337" s="546"/>
      <c r="G337" s="379" t="s">
        <v>1019</v>
      </c>
      <c r="H337" s="380"/>
      <c r="I337" s="380"/>
      <c r="J337" s="380"/>
      <c r="K337" s="380"/>
      <c r="L337" s="380"/>
      <c r="M337" s="380"/>
      <c r="N337" s="380"/>
      <c r="O337" s="380"/>
      <c r="P337" s="380"/>
      <c r="Q337" s="380"/>
      <c r="R337" s="381"/>
      <c r="S337" s="587"/>
      <c r="T337" s="588"/>
      <c r="U337" s="280"/>
      <c r="W337" s="657"/>
      <c r="X337" s="657"/>
    </row>
    <row r="338" spans="2:24" ht="208.15" customHeight="1" x14ac:dyDescent="0.2">
      <c r="B338" s="544"/>
      <c r="C338" s="630"/>
      <c r="D338" s="630"/>
      <c r="E338" s="630"/>
      <c r="F338" s="546"/>
      <c r="G338" s="379" t="s">
        <v>1211</v>
      </c>
      <c r="H338" s="380"/>
      <c r="I338" s="380"/>
      <c r="J338" s="380"/>
      <c r="K338" s="380"/>
      <c r="L338" s="380"/>
      <c r="M338" s="380"/>
      <c r="N338" s="380"/>
      <c r="O338" s="380"/>
      <c r="P338" s="380"/>
      <c r="Q338" s="380"/>
      <c r="R338" s="381"/>
      <c r="S338" s="587"/>
      <c r="T338" s="588"/>
      <c r="U338" s="280"/>
      <c r="W338" s="657"/>
      <c r="X338" s="657"/>
    </row>
    <row r="339" spans="2:24" ht="166.15" customHeight="1" x14ac:dyDescent="0.2">
      <c r="B339" s="544"/>
      <c r="C339" s="630"/>
      <c r="D339" s="630"/>
      <c r="E339" s="630"/>
      <c r="F339" s="546"/>
      <c r="G339" s="379" t="s">
        <v>1212</v>
      </c>
      <c r="H339" s="380"/>
      <c r="I339" s="380"/>
      <c r="J339" s="380"/>
      <c r="K339" s="380"/>
      <c r="L339" s="380"/>
      <c r="M339" s="380"/>
      <c r="N339" s="380"/>
      <c r="O339" s="380"/>
      <c r="P339" s="380"/>
      <c r="Q339" s="380"/>
      <c r="R339" s="381"/>
      <c r="S339" s="587"/>
      <c r="T339" s="588"/>
      <c r="U339" s="280"/>
      <c r="W339" s="657"/>
      <c r="X339" s="657"/>
    </row>
    <row r="340" spans="2:24" ht="133.9" customHeight="1" x14ac:dyDescent="0.2">
      <c r="B340" s="544"/>
      <c r="C340" s="630"/>
      <c r="D340" s="630"/>
      <c r="E340" s="630"/>
      <c r="F340" s="546"/>
      <c r="G340" s="379" t="s">
        <v>1213</v>
      </c>
      <c r="H340" s="380"/>
      <c r="I340" s="380"/>
      <c r="J340" s="380"/>
      <c r="K340" s="380"/>
      <c r="L340" s="380"/>
      <c r="M340" s="380"/>
      <c r="N340" s="380"/>
      <c r="O340" s="380"/>
      <c r="P340" s="380"/>
      <c r="Q340" s="380"/>
      <c r="R340" s="381"/>
      <c r="S340" s="587"/>
      <c r="T340" s="588"/>
      <c r="U340" s="280"/>
      <c r="W340" s="657"/>
      <c r="X340" s="657"/>
    </row>
    <row r="341" spans="2:24" ht="155.44999999999999" customHeight="1" x14ac:dyDescent="0.2">
      <c r="B341" s="544"/>
      <c r="C341" s="630"/>
      <c r="D341" s="630"/>
      <c r="E341" s="630"/>
      <c r="F341" s="546"/>
      <c r="G341" s="379" t="s">
        <v>1214</v>
      </c>
      <c r="H341" s="380"/>
      <c r="I341" s="380"/>
      <c r="J341" s="380"/>
      <c r="K341" s="380"/>
      <c r="L341" s="380"/>
      <c r="M341" s="380"/>
      <c r="N341" s="380"/>
      <c r="O341" s="380"/>
      <c r="P341" s="380"/>
      <c r="Q341" s="380"/>
      <c r="R341" s="381"/>
      <c r="S341" s="587"/>
      <c r="T341" s="588"/>
      <c r="U341" s="280"/>
      <c r="W341" s="657"/>
      <c r="X341" s="657"/>
    </row>
    <row r="342" spans="2:24" ht="225.6" customHeight="1" x14ac:dyDescent="0.2">
      <c r="B342" s="544"/>
      <c r="C342" s="630"/>
      <c r="D342" s="630"/>
      <c r="E342" s="630"/>
      <c r="F342" s="546"/>
      <c r="G342" s="370" t="s">
        <v>918</v>
      </c>
      <c r="H342" s="371"/>
      <c r="I342" s="371"/>
      <c r="J342" s="371"/>
      <c r="K342" s="371"/>
      <c r="L342" s="371"/>
      <c r="M342" s="371"/>
      <c r="N342" s="371"/>
      <c r="O342" s="371"/>
      <c r="P342" s="371"/>
      <c r="Q342" s="371"/>
      <c r="R342" s="372"/>
      <c r="S342" s="587"/>
      <c r="T342" s="588"/>
      <c r="U342" s="280"/>
      <c r="W342" s="657"/>
      <c r="X342" s="657"/>
    </row>
    <row r="343" spans="2:24" ht="312" customHeight="1" x14ac:dyDescent="0.2">
      <c r="B343" s="544"/>
      <c r="C343" s="630"/>
      <c r="D343" s="630"/>
      <c r="E343" s="630"/>
      <c r="F343" s="546"/>
      <c r="G343" s="370" t="s">
        <v>1109</v>
      </c>
      <c r="H343" s="371"/>
      <c r="I343" s="371"/>
      <c r="J343" s="371"/>
      <c r="K343" s="371"/>
      <c r="L343" s="371"/>
      <c r="M343" s="371"/>
      <c r="N343" s="371"/>
      <c r="O343" s="371"/>
      <c r="P343" s="371"/>
      <c r="Q343" s="371"/>
      <c r="R343" s="372"/>
      <c r="S343" s="587"/>
      <c r="T343" s="588"/>
      <c r="U343" s="280"/>
      <c r="W343" s="657"/>
      <c r="X343" s="657"/>
    </row>
    <row r="344" spans="2:24" ht="409.15" customHeight="1" x14ac:dyDescent="0.2">
      <c r="B344" s="544"/>
      <c r="C344" s="630"/>
      <c r="D344" s="630"/>
      <c r="E344" s="630"/>
      <c r="F344" s="546"/>
      <c r="G344" s="364" t="s">
        <v>1215</v>
      </c>
      <c r="H344" s="365"/>
      <c r="I344" s="365"/>
      <c r="J344" s="365"/>
      <c r="K344" s="365"/>
      <c r="L344" s="365"/>
      <c r="M344" s="365"/>
      <c r="N344" s="365"/>
      <c r="O344" s="365"/>
      <c r="P344" s="365"/>
      <c r="Q344" s="365"/>
      <c r="R344" s="366"/>
      <c r="S344" s="587"/>
      <c r="T344" s="588"/>
      <c r="U344" s="280"/>
      <c r="W344" s="657"/>
      <c r="X344" s="657"/>
    </row>
    <row r="345" spans="2:24" ht="274.14999999999998" customHeight="1" x14ac:dyDescent="0.2">
      <c r="B345" s="544"/>
      <c r="C345" s="630"/>
      <c r="D345" s="630"/>
      <c r="E345" s="630"/>
      <c r="F345" s="546"/>
      <c r="G345" s="367"/>
      <c r="H345" s="368"/>
      <c r="I345" s="368"/>
      <c r="J345" s="368"/>
      <c r="K345" s="368"/>
      <c r="L345" s="368"/>
      <c r="M345" s="368"/>
      <c r="N345" s="368"/>
      <c r="O345" s="368"/>
      <c r="P345" s="368"/>
      <c r="Q345" s="368"/>
      <c r="R345" s="369"/>
      <c r="S345" s="587"/>
      <c r="T345" s="588"/>
      <c r="U345" s="280"/>
      <c r="W345" s="657"/>
      <c r="X345" s="657"/>
    </row>
    <row r="346" spans="2:24" ht="408.6" customHeight="1" x14ac:dyDescent="0.2">
      <c r="B346" s="544"/>
      <c r="C346" s="630"/>
      <c r="D346" s="630"/>
      <c r="E346" s="630"/>
      <c r="F346" s="546"/>
      <c r="G346" s="364" t="s">
        <v>1110</v>
      </c>
      <c r="H346" s="365"/>
      <c r="I346" s="365"/>
      <c r="J346" s="365"/>
      <c r="K346" s="365"/>
      <c r="L346" s="365"/>
      <c r="M346" s="365"/>
      <c r="N346" s="365"/>
      <c r="O346" s="365"/>
      <c r="P346" s="365"/>
      <c r="Q346" s="365"/>
      <c r="R346" s="366"/>
      <c r="S346" s="587"/>
      <c r="T346" s="588"/>
      <c r="U346" s="280"/>
      <c r="W346" s="657"/>
      <c r="X346" s="657"/>
    </row>
    <row r="347" spans="2:24" ht="118.15" customHeight="1" x14ac:dyDescent="0.2">
      <c r="B347" s="544"/>
      <c r="C347" s="630"/>
      <c r="D347" s="630"/>
      <c r="E347" s="630"/>
      <c r="F347" s="546"/>
      <c r="G347" s="367"/>
      <c r="H347" s="368"/>
      <c r="I347" s="368"/>
      <c r="J347" s="368"/>
      <c r="K347" s="368"/>
      <c r="L347" s="368"/>
      <c r="M347" s="368"/>
      <c r="N347" s="368"/>
      <c r="O347" s="368"/>
      <c r="P347" s="368"/>
      <c r="Q347" s="368"/>
      <c r="R347" s="369"/>
      <c r="S347" s="587"/>
      <c r="T347" s="588"/>
      <c r="U347" s="280"/>
      <c r="W347" s="657"/>
      <c r="X347" s="657"/>
    </row>
    <row r="348" spans="2:24" ht="320.45" customHeight="1" x14ac:dyDescent="0.2">
      <c r="B348" s="544"/>
      <c r="C348" s="630"/>
      <c r="D348" s="630"/>
      <c r="E348" s="630"/>
      <c r="F348" s="546"/>
      <c r="G348" s="370" t="s">
        <v>1207</v>
      </c>
      <c r="H348" s="371"/>
      <c r="I348" s="371"/>
      <c r="J348" s="371"/>
      <c r="K348" s="371"/>
      <c r="L348" s="371"/>
      <c r="M348" s="371"/>
      <c r="N348" s="371"/>
      <c r="O348" s="371"/>
      <c r="P348" s="371"/>
      <c r="Q348" s="371"/>
      <c r="R348" s="372"/>
      <c r="S348" s="587"/>
      <c r="T348" s="588"/>
      <c r="U348" s="280"/>
      <c r="W348" s="657"/>
      <c r="X348" s="657"/>
    </row>
    <row r="349" spans="2:24" ht="138.6" customHeight="1" x14ac:dyDescent="0.2">
      <c r="B349" s="544"/>
      <c r="C349" s="630"/>
      <c r="D349" s="630"/>
      <c r="E349" s="630"/>
      <c r="F349" s="546"/>
      <c r="G349" s="370" t="s">
        <v>919</v>
      </c>
      <c r="H349" s="371"/>
      <c r="I349" s="371"/>
      <c r="J349" s="371"/>
      <c r="K349" s="371"/>
      <c r="L349" s="371"/>
      <c r="M349" s="371"/>
      <c r="N349" s="371"/>
      <c r="O349" s="371"/>
      <c r="P349" s="371"/>
      <c r="Q349" s="371"/>
      <c r="R349" s="372"/>
      <c r="S349" s="587"/>
      <c r="T349" s="588"/>
      <c r="U349" s="280"/>
      <c r="W349" s="657"/>
      <c r="X349" s="657"/>
    </row>
    <row r="350" spans="2:24" ht="201" customHeight="1" x14ac:dyDescent="0.2">
      <c r="B350" s="544"/>
      <c r="C350" s="630"/>
      <c r="D350" s="630"/>
      <c r="E350" s="630"/>
      <c r="F350" s="546"/>
      <c r="G350" s="370" t="s">
        <v>1111</v>
      </c>
      <c r="H350" s="371"/>
      <c r="I350" s="371"/>
      <c r="J350" s="371"/>
      <c r="K350" s="371"/>
      <c r="L350" s="371"/>
      <c r="M350" s="371"/>
      <c r="N350" s="371"/>
      <c r="O350" s="371"/>
      <c r="P350" s="371"/>
      <c r="Q350" s="371"/>
      <c r="R350" s="372"/>
      <c r="S350" s="587"/>
      <c r="T350" s="588"/>
      <c r="U350" s="280"/>
      <c r="W350" s="657"/>
      <c r="X350" s="657"/>
    </row>
    <row r="351" spans="2:24" ht="342.6" customHeight="1" x14ac:dyDescent="0.2">
      <c r="B351" s="544"/>
      <c r="C351" s="630"/>
      <c r="D351" s="630"/>
      <c r="E351" s="630"/>
      <c r="F351" s="546"/>
      <c r="G351" s="370" t="s">
        <v>920</v>
      </c>
      <c r="H351" s="371"/>
      <c r="I351" s="371"/>
      <c r="J351" s="371"/>
      <c r="K351" s="371"/>
      <c r="L351" s="371"/>
      <c r="M351" s="371"/>
      <c r="N351" s="371"/>
      <c r="O351" s="371"/>
      <c r="P351" s="371"/>
      <c r="Q351" s="371"/>
      <c r="R351" s="372"/>
      <c r="S351" s="587"/>
      <c r="T351" s="588"/>
      <c r="U351" s="280"/>
      <c r="W351" s="657"/>
      <c r="X351" s="657"/>
    </row>
    <row r="352" spans="2:24" ht="263.45" customHeight="1" x14ac:dyDescent="0.2">
      <c r="B352" s="544"/>
      <c r="C352" s="630"/>
      <c r="D352" s="630"/>
      <c r="E352" s="630"/>
      <c r="F352" s="546"/>
      <c r="G352" s="370" t="s">
        <v>921</v>
      </c>
      <c r="H352" s="371"/>
      <c r="I352" s="371"/>
      <c r="J352" s="371"/>
      <c r="K352" s="371"/>
      <c r="L352" s="371"/>
      <c r="M352" s="371"/>
      <c r="N352" s="371"/>
      <c r="O352" s="371"/>
      <c r="P352" s="371"/>
      <c r="Q352" s="371"/>
      <c r="R352" s="372"/>
      <c r="S352" s="587"/>
      <c r="T352" s="588"/>
      <c r="U352" s="280"/>
      <c r="W352" s="657"/>
      <c r="X352" s="657"/>
    </row>
    <row r="353" spans="2:24" ht="265.89999999999998" customHeight="1" x14ac:dyDescent="0.2">
      <c r="B353" s="544"/>
      <c r="C353" s="630"/>
      <c r="D353" s="630"/>
      <c r="E353" s="630"/>
      <c r="F353" s="546"/>
      <c r="G353" s="370" t="s">
        <v>1089</v>
      </c>
      <c r="H353" s="371"/>
      <c r="I353" s="371"/>
      <c r="J353" s="371"/>
      <c r="K353" s="371"/>
      <c r="L353" s="371"/>
      <c r="M353" s="371"/>
      <c r="N353" s="371"/>
      <c r="O353" s="371"/>
      <c r="P353" s="371"/>
      <c r="Q353" s="371"/>
      <c r="R353" s="372"/>
      <c r="S353" s="587"/>
      <c r="T353" s="588"/>
      <c r="U353" s="280"/>
      <c r="W353" s="657"/>
      <c r="X353" s="657"/>
    </row>
    <row r="354" spans="2:24" ht="364.15" customHeight="1" x14ac:dyDescent="0.2">
      <c r="B354" s="544"/>
      <c r="C354" s="630"/>
      <c r="D354" s="630"/>
      <c r="E354" s="630"/>
      <c r="F354" s="546"/>
      <c r="G354" s="370" t="s">
        <v>1121</v>
      </c>
      <c r="H354" s="371"/>
      <c r="I354" s="371"/>
      <c r="J354" s="371"/>
      <c r="K354" s="371"/>
      <c r="L354" s="371"/>
      <c r="M354" s="371"/>
      <c r="N354" s="371"/>
      <c r="O354" s="371"/>
      <c r="P354" s="371"/>
      <c r="Q354" s="371"/>
      <c r="R354" s="372"/>
      <c r="S354" s="587"/>
      <c r="T354" s="588"/>
      <c r="U354" s="280"/>
      <c r="W354" s="657"/>
      <c r="X354" s="657"/>
    </row>
    <row r="355" spans="2:24" ht="335.45" customHeight="1" x14ac:dyDescent="0.2">
      <c r="B355" s="544"/>
      <c r="C355" s="630"/>
      <c r="D355" s="630"/>
      <c r="E355" s="630"/>
      <c r="F355" s="546"/>
      <c r="G355" s="370" t="s">
        <v>922</v>
      </c>
      <c r="H355" s="371"/>
      <c r="I355" s="371"/>
      <c r="J355" s="371"/>
      <c r="K355" s="371"/>
      <c r="L355" s="371"/>
      <c r="M355" s="371"/>
      <c r="N355" s="371"/>
      <c r="O355" s="371"/>
      <c r="P355" s="371"/>
      <c r="Q355" s="371"/>
      <c r="R355" s="372"/>
      <c r="S355" s="587"/>
      <c r="T355" s="588"/>
      <c r="U355" s="280"/>
      <c r="W355" s="657"/>
      <c r="X355" s="657"/>
    </row>
    <row r="356" spans="2:24" ht="262.89999999999998" customHeight="1" x14ac:dyDescent="0.2">
      <c r="B356" s="544"/>
      <c r="C356" s="630"/>
      <c r="D356" s="630"/>
      <c r="E356" s="630"/>
      <c r="F356" s="546"/>
      <c r="G356" s="370" t="s">
        <v>923</v>
      </c>
      <c r="H356" s="371"/>
      <c r="I356" s="371"/>
      <c r="J356" s="371"/>
      <c r="K356" s="371"/>
      <c r="L356" s="371"/>
      <c r="M356" s="371"/>
      <c r="N356" s="371"/>
      <c r="O356" s="371"/>
      <c r="P356" s="371"/>
      <c r="Q356" s="371"/>
      <c r="R356" s="372"/>
      <c r="S356" s="587"/>
      <c r="T356" s="588"/>
      <c r="U356" s="280"/>
      <c r="W356" s="657"/>
      <c r="X356" s="657"/>
    </row>
    <row r="357" spans="2:24" ht="228.6" customHeight="1" x14ac:dyDescent="0.2">
      <c r="B357" s="544"/>
      <c r="C357" s="630"/>
      <c r="D357" s="630"/>
      <c r="E357" s="630"/>
      <c r="F357" s="546"/>
      <c r="G357" s="370" t="s">
        <v>924</v>
      </c>
      <c r="H357" s="371"/>
      <c r="I357" s="371"/>
      <c r="J357" s="371"/>
      <c r="K357" s="371"/>
      <c r="L357" s="371"/>
      <c r="M357" s="371"/>
      <c r="N357" s="371"/>
      <c r="O357" s="371"/>
      <c r="P357" s="371"/>
      <c r="Q357" s="371"/>
      <c r="R357" s="372"/>
      <c r="S357" s="587"/>
      <c r="T357" s="588"/>
      <c r="U357" s="280"/>
      <c r="W357" s="657"/>
      <c r="X357" s="657"/>
    </row>
    <row r="358" spans="2:24" ht="135.6" customHeight="1" x14ac:dyDescent="0.2">
      <c r="B358" s="544"/>
      <c r="C358" s="630"/>
      <c r="D358" s="630"/>
      <c r="E358" s="630"/>
      <c r="F358" s="546"/>
      <c r="G358" s="591" t="s">
        <v>893</v>
      </c>
      <c r="H358" s="654"/>
      <c r="I358" s="654"/>
      <c r="J358" s="654"/>
      <c r="K358" s="654"/>
      <c r="L358" s="654"/>
      <c r="M358" s="654"/>
      <c r="N358" s="654"/>
      <c r="O358" s="654"/>
      <c r="P358" s="654"/>
      <c r="Q358" s="654"/>
      <c r="R358" s="592"/>
      <c r="S358" s="587"/>
      <c r="T358" s="588"/>
      <c r="U358" s="280"/>
      <c r="W358" s="657"/>
      <c r="X358" s="657"/>
    </row>
    <row r="359" spans="2:24" ht="143.44999999999999" customHeight="1" x14ac:dyDescent="0.2">
      <c r="B359" s="544"/>
      <c r="C359" s="630"/>
      <c r="D359" s="630"/>
      <c r="E359" s="630"/>
      <c r="F359" s="546"/>
      <c r="G359" s="370" t="s">
        <v>1039</v>
      </c>
      <c r="H359" s="371"/>
      <c r="I359" s="371"/>
      <c r="J359" s="371"/>
      <c r="K359" s="371"/>
      <c r="L359" s="371"/>
      <c r="M359" s="371"/>
      <c r="N359" s="371"/>
      <c r="O359" s="371"/>
      <c r="P359" s="371"/>
      <c r="Q359" s="371"/>
      <c r="R359" s="372"/>
      <c r="S359" s="587"/>
      <c r="T359" s="588"/>
      <c r="U359" s="280"/>
      <c r="W359" s="657"/>
      <c r="X359" s="657"/>
    </row>
    <row r="360" spans="2:24" ht="409.6" customHeight="1" x14ac:dyDescent="0.2">
      <c r="B360" s="544"/>
      <c r="C360" s="630"/>
      <c r="D360" s="630"/>
      <c r="E360" s="630"/>
      <c r="F360" s="546"/>
      <c r="G360" s="364" t="s">
        <v>1208</v>
      </c>
      <c r="H360" s="365"/>
      <c r="I360" s="365"/>
      <c r="J360" s="365"/>
      <c r="K360" s="365"/>
      <c r="L360" s="365"/>
      <c r="M360" s="365"/>
      <c r="N360" s="365"/>
      <c r="O360" s="365"/>
      <c r="P360" s="365"/>
      <c r="Q360" s="365"/>
      <c r="R360" s="366"/>
      <c r="S360" s="587"/>
      <c r="T360" s="588"/>
      <c r="U360" s="280"/>
      <c r="W360" s="657"/>
      <c r="X360" s="657"/>
    </row>
    <row r="361" spans="2:24" ht="238.15" customHeight="1" thickBot="1" x14ac:dyDescent="0.25">
      <c r="B361" s="544"/>
      <c r="C361" s="630"/>
      <c r="D361" s="630"/>
      <c r="E361" s="630"/>
      <c r="F361" s="546"/>
      <c r="G361" s="373"/>
      <c r="H361" s="374"/>
      <c r="I361" s="374"/>
      <c r="J361" s="374"/>
      <c r="K361" s="374"/>
      <c r="L361" s="374"/>
      <c r="M361" s="374"/>
      <c r="N361" s="374"/>
      <c r="O361" s="374"/>
      <c r="P361" s="374"/>
      <c r="Q361" s="374"/>
      <c r="R361" s="375"/>
      <c r="S361" s="587"/>
      <c r="T361" s="588"/>
      <c r="U361" s="280"/>
      <c r="W361" s="657"/>
      <c r="X361" s="657"/>
    </row>
    <row r="362" spans="2:24" ht="244.15" customHeight="1" x14ac:dyDescent="0.2">
      <c r="B362" s="544"/>
      <c r="C362" s="630"/>
      <c r="D362" s="630"/>
      <c r="E362" s="630"/>
      <c r="F362" s="546"/>
      <c r="G362" s="376" t="s">
        <v>1073</v>
      </c>
      <c r="H362" s="377"/>
      <c r="I362" s="377"/>
      <c r="J362" s="377"/>
      <c r="K362" s="377"/>
      <c r="L362" s="377"/>
      <c r="M362" s="377"/>
      <c r="N362" s="377"/>
      <c r="O362" s="377"/>
      <c r="P362" s="377"/>
      <c r="Q362" s="377"/>
      <c r="R362" s="378"/>
      <c r="S362" s="587"/>
      <c r="T362" s="588"/>
      <c r="U362" s="280"/>
      <c r="W362" s="110"/>
      <c r="X362" s="110"/>
    </row>
    <row r="363" spans="2:24" ht="114.6" customHeight="1" x14ac:dyDescent="0.2">
      <c r="B363" s="506" t="s">
        <v>929</v>
      </c>
      <c r="C363" s="507"/>
      <c r="D363" s="507"/>
      <c r="E363" s="507"/>
      <c r="F363" s="507"/>
      <c r="G363" s="600" t="s">
        <v>925</v>
      </c>
      <c r="H363" s="600"/>
      <c r="I363" s="600"/>
      <c r="J363" s="600"/>
      <c r="K363" s="600"/>
      <c r="L363" s="600"/>
      <c r="M363" s="600"/>
      <c r="N363" s="600"/>
      <c r="O363" s="600"/>
      <c r="P363" s="600"/>
      <c r="Q363" s="600"/>
      <c r="R363" s="600"/>
      <c r="S363" s="585"/>
      <c r="T363" s="586"/>
      <c r="U363" s="280"/>
    </row>
    <row r="364" spans="2:24" ht="169.9" customHeight="1" x14ac:dyDescent="0.2">
      <c r="B364" s="506" t="s">
        <v>930</v>
      </c>
      <c r="C364" s="507"/>
      <c r="D364" s="507"/>
      <c r="E364" s="507"/>
      <c r="F364" s="507"/>
      <c r="G364" s="584" t="s">
        <v>926</v>
      </c>
      <c r="H364" s="584"/>
      <c r="I364" s="584"/>
      <c r="J364" s="584"/>
      <c r="K364" s="584"/>
      <c r="L364" s="584"/>
      <c r="M364" s="584"/>
      <c r="N364" s="584"/>
      <c r="O364" s="584"/>
      <c r="P364" s="584"/>
      <c r="Q364" s="584"/>
      <c r="R364" s="584"/>
      <c r="S364" s="587"/>
      <c r="T364" s="588"/>
      <c r="U364" s="280"/>
    </row>
    <row r="365" spans="2:24" ht="165" customHeight="1" x14ac:dyDescent="0.2">
      <c r="B365" s="506" t="s">
        <v>931</v>
      </c>
      <c r="C365" s="507"/>
      <c r="D365" s="507"/>
      <c r="E365" s="507"/>
      <c r="F365" s="507"/>
      <c r="G365" s="584" t="s">
        <v>927</v>
      </c>
      <c r="H365" s="584"/>
      <c r="I365" s="584"/>
      <c r="J365" s="584"/>
      <c r="K365" s="584"/>
      <c r="L365" s="584"/>
      <c r="M365" s="584"/>
      <c r="N365" s="584"/>
      <c r="O365" s="584"/>
      <c r="P365" s="584"/>
      <c r="Q365" s="584"/>
      <c r="R365" s="584"/>
      <c r="S365" s="587"/>
      <c r="T365" s="588"/>
      <c r="U365" s="280"/>
    </row>
    <row r="366" spans="2:24" ht="93.6" customHeight="1" x14ac:dyDescent="0.2">
      <c r="B366" s="506" t="s">
        <v>932</v>
      </c>
      <c r="C366" s="507"/>
      <c r="D366" s="507"/>
      <c r="E366" s="507"/>
      <c r="F366" s="507"/>
      <c r="G366" s="584" t="s">
        <v>928</v>
      </c>
      <c r="H366" s="584"/>
      <c r="I366" s="584"/>
      <c r="J366" s="584"/>
      <c r="K366" s="584"/>
      <c r="L366" s="584"/>
      <c r="M366" s="584"/>
      <c r="N366" s="584"/>
      <c r="O366" s="584"/>
      <c r="P366" s="584"/>
      <c r="Q366" s="584"/>
      <c r="R366" s="584"/>
      <c r="S366" s="587"/>
      <c r="T366" s="588"/>
      <c r="U366" s="280"/>
    </row>
    <row r="367" spans="2:24" ht="127.15" customHeight="1" x14ac:dyDescent="0.2">
      <c r="B367" s="506" t="s">
        <v>933</v>
      </c>
      <c r="C367" s="507"/>
      <c r="D367" s="507"/>
      <c r="E367" s="507"/>
      <c r="F367" s="507"/>
      <c r="G367" s="584" t="s">
        <v>1216</v>
      </c>
      <c r="H367" s="584"/>
      <c r="I367" s="584"/>
      <c r="J367" s="584"/>
      <c r="K367" s="584"/>
      <c r="L367" s="584"/>
      <c r="M367" s="584"/>
      <c r="N367" s="584"/>
      <c r="O367" s="584"/>
      <c r="P367" s="584"/>
      <c r="Q367" s="584"/>
      <c r="R367" s="584"/>
      <c r="S367" s="587"/>
      <c r="T367" s="588"/>
      <c r="U367" s="280"/>
    </row>
    <row r="368" spans="2:24" ht="246" customHeight="1" x14ac:dyDescent="0.2">
      <c r="B368" s="506" t="s">
        <v>934</v>
      </c>
      <c r="C368" s="507"/>
      <c r="D368" s="507"/>
      <c r="E368" s="507"/>
      <c r="F368" s="507"/>
      <c r="G368" s="584" t="s">
        <v>1222</v>
      </c>
      <c r="H368" s="584"/>
      <c r="I368" s="584"/>
      <c r="J368" s="584"/>
      <c r="K368" s="584"/>
      <c r="L368" s="584"/>
      <c r="M368" s="584"/>
      <c r="N368" s="584"/>
      <c r="O368" s="584"/>
      <c r="P368" s="584"/>
      <c r="Q368" s="584"/>
      <c r="R368" s="584"/>
      <c r="S368" s="587"/>
      <c r="T368" s="588"/>
      <c r="U368" s="280"/>
    </row>
    <row r="369" spans="1:21" ht="127.9" customHeight="1" x14ac:dyDescent="0.2">
      <c r="B369" s="506" t="s">
        <v>935</v>
      </c>
      <c r="C369" s="507"/>
      <c r="D369" s="507"/>
      <c r="E369" s="507"/>
      <c r="F369" s="507"/>
      <c r="G369" s="584" t="s">
        <v>1217</v>
      </c>
      <c r="H369" s="584"/>
      <c r="I369" s="584"/>
      <c r="J369" s="584"/>
      <c r="K369" s="584"/>
      <c r="L369" s="584"/>
      <c r="M369" s="584"/>
      <c r="N369" s="584"/>
      <c r="O369" s="584"/>
      <c r="P369" s="584"/>
      <c r="Q369" s="584"/>
      <c r="R369" s="584"/>
      <c r="S369" s="587"/>
      <c r="T369" s="588"/>
      <c r="U369" s="280"/>
    </row>
    <row r="370" spans="1:21" ht="129.6" customHeight="1" x14ac:dyDescent="0.2">
      <c r="B370" s="506" t="s">
        <v>936</v>
      </c>
      <c r="C370" s="507"/>
      <c r="D370" s="507"/>
      <c r="E370" s="507"/>
      <c r="F370" s="508"/>
      <c r="G370" s="584" t="s">
        <v>1040</v>
      </c>
      <c r="H370" s="584"/>
      <c r="I370" s="584"/>
      <c r="J370" s="584"/>
      <c r="K370" s="584"/>
      <c r="L370" s="584"/>
      <c r="M370" s="584"/>
      <c r="N370" s="584"/>
      <c r="O370" s="584"/>
      <c r="P370" s="584"/>
      <c r="Q370" s="584"/>
      <c r="R370" s="584"/>
      <c r="S370" s="587"/>
      <c r="T370" s="588"/>
      <c r="U370" s="280"/>
    </row>
    <row r="371" spans="1:21" ht="102.6" customHeight="1" x14ac:dyDescent="0.2">
      <c r="B371" s="506" t="s">
        <v>937</v>
      </c>
      <c r="C371" s="507"/>
      <c r="D371" s="507"/>
      <c r="E371" s="507"/>
      <c r="F371" s="508"/>
      <c r="G371" s="584" t="s">
        <v>1218</v>
      </c>
      <c r="H371" s="584"/>
      <c r="I371" s="584"/>
      <c r="J371" s="584"/>
      <c r="K371" s="584"/>
      <c r="L371" s="584"/>
      <c r="M371" s="584"/>
      <c r="N371" s="584"/>
      <c r="O371" s="584"/>
      <c r="P371" s="584"/>
      <c r="Q371" s="584"/>
      <c r="R371" s="584"/>
      <c r="S371" s="587"/>
      <c r="T371" s="588"/>
      <c r="U371" s="280"/>
    </row>
    <row r="372" spans="1:21" ht="98.45" customHeight="1" x14ac:dyDescent="0.2">
      <c r="B372" s="506" t="s">
        <v>938</v>
      </c>
      <c r="C372" s="507"/>
      <c r="D372" s="507"/>
      <c r="E372" s="507"/>
      <c r="F372" s="508"/>
      <c r="G372" s="584" t="s">
        <v>1219</v>
      </c>
      <c r="H372" s="584"/>
      <c r="I372" s="584"/>
      <c r="J372" s="584"/>
      <c r="K372" s="584"/>
      <c r="L372" s="584"/>
      <c r="M372" s="584"/>
      <c r="N372" s="584"/>
      <c r="O372" s="584"/>
      <c r="P372" s="584"/>
      <c r="Q372" s="584"/>
      <c r="R372" s="584"/>
      <c r="S372" s="587"/>
      <c r="T372" s="588"/>
      <c r="U372" s="280"/>
    </row>
    <row r="373" spans="1:21" ht="129.6" customHeight="1" x14ac:dyDescent="0.2">
      <c r="B373" s="506" t="s">
        <v>939</v>
      </c>
      <c r="C373" s="507"/>
      <c r="D373" s="507"/>
      <c r="E373" s="507"/>
      <c r="F373" s="508"/>
      <c r="G373" s="584" t="s">
        <v>1220</v>
      </c>
      <c r="H373" s="584"/>
      <c r="I373" s="584"/>
      <c r="J373" s="584"/>
      <c r="K373" s="584"/>
      <c r="L373" s="584"/>
      <c r="M373" s="584"/>
      <c r="N373" s="584"/>
      <c r="O373" s="584"/>
      <c r="P373" s="584"/>
      <c r="Q373" s="584"/>
      <c r="R373" s="584"/>
      <c r="S373" s="587"/>
      <c r="T373" s="588"/>
      <c r="U373" s="280"/>
    </row>
    <row r="374" spans="1:21" ht="100.15" customHeight="1" x14ac:dyDescent="0.2">
      <c r="B374" s="506" t="s">
        <v>1074</v>
      </c>
      <c r="C374" s="507"/>
      <c r="D374" s="507"/>
      <c r="E374" s="507"/>
      <c r="F374" s="508"/>
      <c r="G374" s="584" t="s">
        <v>1221</v>
      </c>
      <c r="H374" s="584"/>
      <c r="I374" s="584"/>
      <c r="J374" s="584"/>
      <c r="K374" s="584"/>
      <c r="L374" s="584"/>
      <c r="M374" s="584"/>
      <c r="N374" s="584"/>
      <c r="O374" s="584"/>
      <c r="P374" s="584"/>
      <c r="Q374" s="584"/>
      <c r="R374" s="584"/>
      <c r="S374" s="589"/>
      <c r="T374" s="590"/>
      <c r="U374" s="280"/>
    </row>
    <row r="375" spans="1:21" ht="15" customHeight="1" x14ac:dyDescent="0.2">
      <c r="B375" s="594" t="s">
        <v>112</v>
      </c>
      <c r="C375" s="595"/>
      <c r="D375" s="595"/>
      <c r="E375" s="595"/>
      <c r="F375" s="595"/>
      <c r="G375" s="595"/>
      <c r="H375" s="595"/>
      <c r="I375" s="595"/>
      <c r="J375" s="595"/>
      <c r="K375" s="595"/>
      <c r="L375" s="595"/>
      <c r="M375" s="595"/>
      <c r="N375" s="595"/>
      <c r="O375" s="595"/>
      <c r="P375" s="595"/>
      <c r="Q375" s="595"/>
      <c r="R375" s="595"/>
      <c r="S375" s="595"/>
      <c r="T375" s="596"/>
    </row>
    <row r="376" spans="1:21" ht="15" customHeight="1" x14ac:dyDescent="0.2">
      <c r="B376" s="597" t="s">
        <v>47</v>
      </c>
      <c r="C376" s="598"/>
      <c r="D376" s="598"/>
      <c r="E376" s="598"/>
      <c r="F376" s="599"/>
      <c r="G376" s="517" t="s">
        <v>103</v>
      </c>
      <c r="H376" s="622"/>
      <c r="I376" s="622"/>
      <c r="J376" s="622"/>
      <c r="K376" s="622"/>
      <c r="L376" s="622"/>
      <c r="M376" s="622"/>
      <c r="N376" s="622"/>
      <c r="O376" s="622"/>
      <c r="P376" s="622"/>
      <c r="Q376" s="622"/>
      <c r="R376" s="518"/>
      <c r="S376" s="517" t="s">
        <v>104</v>
      </c>
      <c r="T376" s="518"/>
    </row>
    <row r="377" spans="1:21" ht="133.15" customHeight="1" x14ac:dyDescent="0.2">
      <c r="A377" s="54"/>
      <c r="B377" s="420" t="s">
        <v>543</v>
      </c>
      <c r="C377" s="420"/>
      <c r="D377" s="420"/>
      <c r="E377" s="420"/>
      <c r="F377" s="420"/>
      <c r="G377" s="593" t="s">
        <v>1300</v>
      </c>
      <c r="H377" s="593"/>
      <c r="I377" s="593"/>
      <c r="J377" s="593"/>
      <c r="K377" s="593"/>
      <c r="L377" s="593"/>
      <c r="M377" s="593"/>
      <c r="N377" s="593"/>
      <c r="O377" s="593"/>
      <c r="P377" s="593"/>
      <c r="Q377" s="593"/>
      <c r="R377" s="593"/>
      <c r="S377" s="591" t="s">
        <v>1301</v>
      </c>
      <c r="T377" s="592"/>
    </row>
    <row r="378" spans="1:21" ht="176.45" customHeight="1" x14ac:dyDescent="0.2">
      <c r="A378" s="54"/>
      <c r="B378" s="420" t="s">
        <v>544</v>
      </c>
      <c r="C378" s="420"/>
      <c r="D378" s="420"/>
      <c r="E378" s="420"/>
      <c r="F378" s="420"/>
      <c r="G378" s="601" t="s">
        <v>1302</v>
      </c>
      <c r="H378" s="602"/>
      <c r="I378" s="602"/>
      <c r="J378" s="602"/>
      <c r="K378" s="602"/>
      <c r="L378" s="602"/>
      <c r="M378" s="602"/>
      <c r="N378" s="602"/>
      <c r="O378" s="602"/>
      <c r="P378" s="602"/>
      <c r="Q378" s="602"/>
      <c r="R378" s="603"/>
      <c r="S378" s="591" t="str">
        <f>+S377</f>
        <v>Actividades de Operación ejecutadas en la Fase de Construcción
Semana 276</v>
      </c>
      <c r="T378" s="592"/>
    </row>
    <row r="379" spans="1:21" ht="208.15" customHeight="1" x14ac:dyDescent="0.2">
      <c r="A379" s="54"/>
      <c r="B379" s="420" t="s">
        <v>545</v>
      </c>
      <c r="C379" s="420"/>
      <c r="D379" s="420"/>
      <c r="E379" s="420"/>
      <c r="F379" s="420"/>
      <c r="G379" s="581" t="s">
        <v>1303</v>
      </c>
      <c r="H379" s="582"/>
      <c r="I379" s="582"/>
      <c r="J379" s="582"/>
      <c r="K379" s="582"/>
      <c r="L379" s="582"/>
      <c r="M379" s="582"/>
      <c r="N379" s="582"/>
      <c r="O379" s="582"/>
      <c r="P379" s="582"/>
      <c r="Q379" s="582"/>
      <c r="R379" s="583"/>
      <c r="S379" s="591" t="str">
        <f>+S377</f>
        <v>Actividades de Operación ejecutadas en la Fase de Construcción
Semana 276</v>
      </c>
      <c r="T379" s="592"/>
    </row>
    <row r="380" spans="1:21" ht="129.6" customHeight="1" x14ac:dyDescent="0.2">
      <c r="A380" s="54"/>
      <c r="B380" s="420" t="s">
        <v>546</v>
      </c>
      <c r="C380" s="420"/>
      <c r="D380" s="420"/>
      <c r="E380" s="420"/>
      <c r="F380" s="420"/>
      <c r="G380" s="581" t="s">
        <v>1304</v>
      </c>
      <c r="H380" s="582"/>
      <c r="I380" s="582"/>
      <c r="J380" s="582"/>
      <c r="K380" s="582"/>
      <c r="L380" s="582"/>
      <c r="M380" s="582"/>
      <c r="N380" s="582"/>
      <c r="O380" s="582"/>
      <c r="P380" s="582"/>
      <c r="Q380" s="582"/>
      <c r="R380" s="583"/>
      <c r="S380" s="591" t="str">
        <f>+S379</f>
        <v>Actividades de Operación ejecutadas en la Fase de Construcción
Semana 276</v>
      </c>
      <c r="T380" s="592"/>
    </row>
    <row r="381" spans="1:21" ht="150.6" customHeight="1" x14ac:dyDescent="0.2">
      <c r="A381" s="54"/>
      <c r="B381" s="420" t="s">
        <v>547</v>
      </c>
      <c r="C381" s="420"/>
      <c r="D381" s="420"/>
      <c r="E381" s="420"/>
      <c r="F381" s="420"/>
      <c r="G381" s="581" t="s">
        <v>1130</v>
      </c>
      <c r="H381" s="582"/>
      <c r="I381" s="582"/>
      <c r="J381" s="582"/>
      <c r="K381" s="582"/>
      <c r="L381" s="582"/>
      <c r="M381" s="582"/>
      <c r="N381" s="582"/>
      <c r="O381" s="582"/>
      <c r="P381" s="582"/>
      <c r="Q381" s="582"/>
      <c r="R381" s="583"/>
      <c r="S381" s="591" t="str">
        <f>+S377</f>
        <v>Actividades de Operación ejecutadas en la Fase de Construcción
Semana 276</v>
      </c>
      <c r="T381" s="592"/>
    </row>
    <row r="382" spans="1:21" ht="192" customHeight="1" x14ac:dyDescent="0.2">
      <c r="A382" s="54"/>
      <c r="B382" s="420" t="s">
        <v>548</v>
      </c>
      <c r="C382" s="420"/>
      <c r="D382" s="420"/>
      <c r="E382" s="420"/>
      <c r="F382" s="420"/>
      <c r="G382" s="619" t="s">
        <v>1305</v>
      </c>
      <c r="H382" s="620"/>
      <c r="I382" s="620"/>
      <c r="J382" s="620"/>
      <c r="K382" s="620"/>
      <c r="L382" s="620"/>
      <c r="M382" s="620"/>
      <c r="N382" s="620"/>
      <c r="O382" s="620"/>
      <c r="P382" s="620"/>
      <c r="Q382" s="620"/>
      <c r="R382" s="620"/>
      <c r="S382" s="591" t="str">
        <f>+S377</f>
        <v>Actividades de Operación ejecutadas en la Fase de Construcción
Semana 276</v>
      </c>
      <c r="T382" s="592"/>
    </row>
    <row r="383" spans="1:21" ht="406.9" customHeight="1" x14ac:dyDescent="0.2">
      <c r="B383" s="439" t="s">
        <v>306</v>
      </c>
      <c r="C383" s="543"/>
      <c r="D383" s="543"/>
      <c r="E383" s="543"/>
      <c r="F383" s="543"/>
      <c r="G383" s="616"/>
      <c r="H383" s="617"/>
      <c r="I383" s="617"/>
      <c r="J383" s="617"/>
      <c r="K383" s="617"/>
      <c r="L383" s="617"/>
      <c r="M383" s="617"/>
      <c r="N383" s="617"/>
      <c r="O383" s="617"/>
      <c r="P383" s="617"/>
      <c r="Q383" s="617"/>
      <c r="R383" s="618"/>
      <c r="S383" s="489"/>
      <c r="T383" s="491"/>
    </row>
    <row r="384" spans="1:21" ht="14.1" customHeight="1" x14ac:dyDescent="0.2">
      <c r="B384" s="68"/>
      <c r="C384" s="51"/>
      <c r="D384" s="51"/>
      <c r="E384" s="51"/>
      <c r="F384" s="51"/>
      <c r="G384" s="65"/>
      <c r="H384" s="49"/>
      <c r="I384" s="49"/>
      <c r="J384" s="49"/>
      <c r="K384" s="49"/>
      <c r="L384" s="49"/>
      <c r="M384" s="49"/>
      <c r="N384" s="49"/>
      <c r="O384" s="49"/>
      <c r="P384" s="49"/>
      <c r="Q384" s="49"/>
      <c r="R384" s="49"/>
      <c r="S384" s="51"/>
      <c r="T384" s="69"/>
    </row>
    <row r="385" spans="2:20" ht="24" customHeight="1" x14ac:dyDescent="0.2">
      <c r="B385" s="519" t="s">
        <v>105</v>
      </c>
      <c r="C385" s="520"/>
      <c r="D385" s="520"/>
      <c r="E385" s="520"/>
      <c r="F385" s="520"/>
      <c r="G385" s="520"/>
      <c r="H385" s="520"/>
      <c r="I385" s="520"/>
      <c r="J385" s="520"/>
      <c r="K385" s="520"/>
      <c r="L385" s="520"/>
      <c r="M385" s="520"/>
      <c r="N385" s="520"/>
      <c r="O385" s="520"/>
      <c r="P385" s="520"/>
      <c r="Q385" s="520"/>
      <c r="R385" s="520"/>
      <c r="S385" s="520"/>
      <c r="T385" s="521"/>
    </row>
    <row r="386" spans="2:20" ht="196.15" customHeight="1" x14ac:dyDescent="0.2">
      <c r="B386" s="621" t="s">
        <v>1353</v>
      </c>
      <c r="C386" s="621"/>
      <c r="D386" s="621"/>
      <c r="E386" s="621"/>
      <c r="F386" s="621"/>
      <c r="G386" s="621"/>
      <c r="H386" s="621"/>
      <c r="I386" s="621"/>
      <c r="J386" s="621"/>
      <c r="K386" s="621"/>
      <c r="L386" s="621"/>
      <c r="M386" s="621"/>
      <c r="N386" s="621"/>
      <c r="O386" s="621"/>
      <c r="P386" s="621"/>
      <c r="Q386" s="621"/>
      <c r="R386" s="621"/>
      <c r="S386" s="621"/>
      <c r="T386" s="621"/>
    </row>
    <row r="387" spans="2:20" ht="14.25" customHeight="1" x14ac:dyDescent="0.2">
      <c r="B387" s="610"/>
      <c r="C387" s="610"/>
      <c r="D387" s="610"/>
      <c r="E387" s="610"/>
      <c r="F387" s="610"/>
      <c r="G387" s="610"/>
      <c r="H387" s="610"/>
      <c r="I387" s="610"/>
      <c r="J387" s="610"/>
      <c r="K387" s="610"/>
      <c r="L387" s="610"/>
      <c r="M387" s="610"/>
      <c r="N387" s="610"/>
      <c r="O387" s="610"/>
      <c r="P387" s="610"/>
      <c r="Q387" s="611"/>
      <c r="R387" s="612"/>
      <c r="S387" s="610"/>
      <c r="T387" s="611"/>
    </row>
    <row r="388" spans="2:20" ht="15" customHeight="1" x14ac:dyDescent="0.2">
      <c r="B388" s="613" t="s">
        <v>106</v>
      </c>
      <c r="C388" s="614"/>
      <c r="D388" s="614"/>
      <c r="E388" s="614"/>
      <c r="F388" s="615"/>
      <c r="G388" s="613" t="s">
        <v>107</v>
      </c>
      <c r="H388" s="614"/>
      <c r="I388" s="614"/>
      <c r="J388" s="614"/>
      <c r="K388" s="614"/>
      <c r="L388" s="614"/>
      <c r="M388" s="614"/>
      <c r="N388" s="614"/>
      <c r="O388" s="614"/>
      <c r="P388" s="615"/>
      <c r="Q388" s="613" t="s">
        <v>108</v>
      </c>
      <c r="R388" s="614"/>
      <c r="S388" s="614"/>
      <c r="T388" s="615"/>
    </row>
    <row r="389" spans="2:20" ht="114.75" customHeight="1" x14ac:dyDescent="0.2">
      <c r="B389" s="604" t="s">
        <v>455</v>
      </c>
      <c r="C389" s="605"/>
      <c r="D389" s="605"/>
      <c r="E389" s="605"/>
      <c r="F389" s="606"/>
      <c r="G389" s="607" t="s">
        <v>288</v>
      </c>
      <c r="H389" s="608"/>
      <c r="I389" s="608"/>
      <c r="J389" s="608"/>
      <c r="K389" s="608"/>
      <c r="L389" s="608"/>
      <c r="M389" s="608"/>
      <c r="N389" s="608"/>
      <c r="O389" s="608"/>
      <c r="P389" s="609"/>
      <c r="Q389" s="607" t="s">
        <v>116</v>
      </c>
      <c r="R389" s="608"/>
      <c r="S389" s="608"/>
      <c r="T389" s="609"/>
    </row>
    <row r="390" spans="2:20" ht="13.9" customHeight="1" x14ac:dyDescent="0.2">
      <c r="G390" s="47"/>
      <c r="H390" s="47"/>
      <c r="I390" s="47"/>
      <c r="J390" s="47"/>
      <c r="K390" s="47"/>
      <c r="L390" s="47"/>
      <c r="M390" s="47"/>
      <c r="N390" s="47"/>
      <c r="O390" s="47"/>
      <c r="P390" s="47"/>
      <c r="Q390" s="48"/>
      <c r="R390" s="48"/>
    </row>
  </sheetData>
  <mergeCells count="1015">
    <mergeCell ref="K121:R121"/>
    <mergeCell ref="G115:R115"/>
    <mergeCell ref="C197:T197"/>
    <mergeCell ref="F199:G199"/>
    <mergeCell ref="D190:E190"/>
    <mergeCell ref="B166:C166"/>
    <mergeCell ref="D184:E184"/>
    <mergeCell ref="D172:E172"/>
    <mergeCell ref="B181:C181"/>
    <mergeCell ref="J194:T194"/>
    <mergeCell ref="B163:C163"/>
    <mergeCell ref="J174:T174"/>
    <mergeCell ref="F168:I168"/>
    <mergeCell ref="F163:I163"/>
    <mergeCell ref="D176:E176"/>
    <mergeCell ref="F192:I192"/>
    <mergeCell ref="B177:C177"/>
    <mergeCell ref="F166:I166"/>
    <mergeCell ref="J163:T163"/>
    <mergeCell ref="K237:T237"/>
    <mergeCell ref="C237:D237"/>
    <mergeCell ref="E237:F237"/>
    <mergeCell ref="G237:J237"/>
    <mergeCell ref="M198:T198"/>
    <mergeCell ref="C221:D221"/>
    <mergeCell ref="E221:F221"/>
    <mergeCell ref="G215:J215"/>
    <mergeCell ref="E232:F232"/>
    <mergeCell ref="G232:J232"/>
    <mergeCell ref="C226:D226"/>
    <mergeCell ref="C214:D214"/>
    <mergeCell ref="H203:L203"/>
    <mergeCell ref="G214:J214"/>
    <mergeCell ref="C234:D234"/>
    <mergeCell ref="E234:F234"/>
    <mergeCell ref="K224:T224"/>
    <mergeCell ref="G210:J210"/>
    <mergeCell ref="E209:F209"/>
    <mergeCell ref="C213:D213"/>
    <mergeCell ref="G216:J216"/>
    <mergeCell ref="K218:T218"/>
    <mergeCell ref="E216:F216"/>
    <mergeCell ref="E213:F213"/>
    <mergeCell ref="B180:C180"/>
    <mergeCell ref="B188:C188"/>
    <mergeCell ref="D191:E191"/>
    <mergeCell ref="B172:C172"/>
    <mergeCell ref="B167:C167"/>
    <mergeCell ref="D167:E167"/>
    <mergeCell ref="D163:E163"/>
    <mergeCell ref="B119:C119"/>
    <mergeCell ref="S118:T118"/>
    <mergeCell ref="D118:J118"/>
    <mergeCell ref="S120:T120"/>
    <mergeCell ref="B178:C178"/>
    <mergeCell ref="B147:D147"/>
    <mergeCell ref="B146:D146"/>
    <mergeCell ref="S121:T121"/>
    <mergeCell ref="B122:C122"/>
    <mergeCell ref="D122:J122"/>
    <mergeCell ref="K122:R122"/>
    <mergeCell ref="S122:T122"/>
    <mergeCell ref="D119:J119"/>
    <mergeCell ref="K119:R119"/>
    <mergeCell ref="B120:C120"/>
    <mergeCell ref="B123:C123"/>
    <mergeCell ref="D123:J123"/>
    <mergeCell ref="K123:R123"/>
    <mergeCell ref="B124:C124"/>
    <mergeCell ref="D124:J124"/>
    <mergeCell ref="K124:R124"/>
    <mergeCell ref="D120:J120"/>
    <mergeCell ref="K120:R120"/>
    <mergeCell ref="B121:C121"/>
    <mergeCell ref="D121:J121"/>
    <mergeCell ref="K234:T234"/>
    <mergeCell ref="E230:F230"/>
    <mergeCell ref="K228:T228"/>
    <mergeCell ref="E212:F212"/>
    <mergeCell ref="K212:T212"/>
    <mergeCell ref="E233:F233"/>
    <mergeCell ref="D194:E194"/>
    <mergeCell ref="F194:I194"/>
    <mergeCell ref="J176:T176"/>
    <mergeCell ref="D189:E189"/>
    <mergeCell ref="D185:E185"/>
    <mergeCell ref="D192:E192"/>
    <mergeCell ref="J188:T188"/>
    <mergeCell ref="B191:C191"/>
    <mergeCell ref="J186:T186"/>
    <mergeCell ref="F176:I176"/>
    <mergeCell ref="D177:E177"/>
    <mergeCell ref="J178:T178"/>
    <mergeCell ref="D188:E188"/>
    <mergeCell ref="F188:I188"/>
    <mergeCell ref="D187:E187"/>
    <mergeCell ref="F187:I187"/>
    <mergeCell ref="F183:I183"/>
    <mergeCell ref="D182:E182"/>
    <mergeCell ref="B194:C194"/>
    <mergeCell ref="B193:C193"/>
    <mergeCell ref="F182:I182"/>
    <mergeCell ref="F185:I185"/>
    <mergeCell ref="B182:C182"/>
    <mergeCell ref="J183:T183"/>
    <mergeCell ref="F193:I193"/>
    <mergeCell ref="B187:C187"/>
    <mergeCell ref="K103:R103"/>
    <mergeCell ref="S97:T97"/>
    <mergeCell ref="B97:C97"/>
    <mergeCell ref="B126:T126"/>
    <mergeCell ref="B127:T127"/>
    <mergeCell ref="B195:C195"/>
    <mergeCell ref="F174:I174"/>
    <mergeCell ref="J160:T161"/>
    <mergeCell ref="D162:E162"/>
    <mergeCell ref="F172:I172"/>
    <mergeCell ref="D174:E174"/>
    <mergeCell ref="K208:T208"/>
    <mergeCell ref="G220:J220"/>
    <mergeCell ref="K220:T220"/>
    <mergeCell ref="B70:B72"/>
    <mergeCell ref="C70:D72"/>
    <mergeCell ref="E72:H72"/>
    <mergeCell ref="I72:R72"/>
    <mergeCell ref="S72:T72"/>
    <mergeCell ref="S105:T105"/>
    <mergeCell ref="S106:T106"/>
    <mergeCell ref="B104:T104"/>
    <mergeCell ref="B186:C186"/>
    <mergeCell ref="D186:E186"/>
    <mergeCell ref="F186:I186"/>
    <mergeCell ref="K134:R134"/>
    <mergeCell ref="B143:D143"/>
    <mergeCell ref="J82:R82"/>
    <mergeCell ref="E81:I81"/>
    <mergeCell ref="E143:F143"/>
    <mergeCell ref="B152:K152"/>
    <mergeCell ref="E148:F148"/>
    <mergeCell ref="B196:C196"/>
    <mergeCell ref="C225:D225"/>
    <mergeCell ref="E211:F211"/>
    <mergeCell ref="C210:D210"/>
    <mergeCell ref="E78:I78"/>
    <mergeCell ref="S82:T82"/>
    <mergeCell ref="S86:T86"/>
    <mergeCell ref="S89:T89"/>
    <mergeCell ref="C219:D219"/>
    <mergeCell ref="E219:F219"/>
    <mergeCell ref="E91:I91"/>
    <mergeCell ref="J91:R91"/>
    <mergeCell ref="C203:D203"/>
    <mergeCell ref="K202:L202"/>
    <mergeCell ref="C198:L198"/>
    <mergeCell ref="D156:E156"/>
    <mergeCell ref="J156:K156"/>
    <mergeCell ref="J185:T185"/>
    <mergeCell ref="B189:C189"/>
    <mergeCell ref="B162:C162"/>
    <mergeCell ref="J162:T162"/>
    <mergeCell ref="D181:E181"/>
    <mergeCell ref="J181:T181"/>
    <mergeCell ref="B185:C185"/>
    <mergeCell ref="C209:D209"/>
    <mergeCell ref="G213:J213"/>
    <mergeCell ref="K213:T213"/>
    <mergeCell ref="E215:F215"/>
    <mergeCell ref="C223:D223"/>
    <mergeCell ref="E223:F223"/>
    <mergeCell ref="G222:J222"/>
    <mergeCell ref="S94:T94"/>
    <mergeCell ref="H246:I246"/>
    <mergeCell ref="E253:F253"/>
    <mergeCell ref="E257:F257"/>
    <mergeCell ref="K211:T211"/>
    <mergeCell ref="B239:T239"/>
    <mergeCell ref="C232:D232"/>
    <mergeCell ref="E214:F214"/>
    <mergeCell ref="K210:T210"/>
    <mergeCell ref="K225:T225"/>
    <mergeCell ref="E220:F220"/>
    <mergeCell ref="M241:T249"/>
    <mergeCell ref="C241:L241"/>
    <mergeCell ref="F243:G243"/>
    <mergeCell ref="K222:T222"/>
    <mergeCell ref="E224:F224"/>
    <mergeCell ref="E252:F252"/>
    <mergeCell ref="E246:F246"/>
    <mergeCell ref="J249:K249"/>
    <mergeCell ref="C222:D222"/>
    <mergeCell ref="E222:F222"/>
    <mergeCell ref="K221:T221"/>
    <mergeCell ref="G221:J221"/>
    <mergeCell ref="C229:D229"/>
    <mergeCell ref="C227:D227"/>
    <mergeCell ref="G227:J227"/>
    <mergeCell ref="G211:J211"/>
    <mergeCell ref="K231:T231"/>
    <mergeCell ref="K227:T227"/>
    <mergeCell ref="E227:F227"/>
    <mergeCell ref="K219:T219"/>
    <mergeCell ref="G234:J234"/>
    <mergeCell ref="K232:T232"/>
    <mergeCell ref="C231:D231"/>
    <mergeCell ref="G229:J229"/>
    <mergeCell ref="K226:T226"/>
    <mergeCell ref="E225:F225"/>
    <mergeCell ref="C230:D230"/>
    <mergeCell ref="E229:F229"/>
    <mergeCell ref="G225:J225"/>
    <mergeCell ref="C224:D224"/>
    <mergeCell ref="J200:L200"/>
    <mergeCell ref="C220:D220"/>
    <mergeCell ref="G230:J230"/>
    <mergeCell ref="K230:T230"/>
    <mergeCell ref="G228:J228"/>
    <mergeCell ref="E226:F226"/>
    <mergeCell ref="G226:J226"/>
    <mergeCell ref="G224:J224"/>
    <mergeCell ref="K217:T217"/>
    <mergeCell ref="M199:T205"/>
    <mergeCell ref="C200:E200"/>
    <mergeCell ref="G208:J208"/>
    <mergeCell ref="C212:D212"/>
    <mergeCell ref="C216:D216"/>
    <mergeCell ref="G223:J223"/>
    <mergeCell ref="K223:T223"/>
    <mergeCell ref="G219:J219"/>
    <mergeCell ref="K229:T229"/>
    <mergeCell ref="E203:F203"/>
    <mergeCell ref="C199:E199"/>
    <mergeCell ref="J199:L199"/>
    <mergeCell ref="G209:J209"/>
    <mergeCell ref="K209:T209"/>
    <mergeCell ref="F180:I180"/>
    <mergeCell ref="J180:T180"/>
    <mergeCell ref="D171:E171"/>
    <mergeCell ref="F171:I171"/>
    <mergeCell ref="B190:C190"/>
    <mergeCell ref="D175:E175"/>
    <mergeCell ref="S133:T133"/>
    <mergeCell ref="D180:E180"/>
    <mergeCell ref="B197:B218"/>
    <mergeCell ref="J192:T192"/>
    <mergeCell ref="D193:E193"/>
    <mergeCell ref="D196:E196"/>
    <mergeCell ref="F184:I184"/>
    <mergeCell ref="C215:D215"/>
    <mergeCell ref="G217:J217"/>
    <mergeCell ref="K214:T214"/>
    <mergeCell ref="D133:J133"/>
    <mergeCell ref="D178:E178"/>
    <mergeCell ref="D183:E183"/>
    <mergeCell ref="D195:E195"/>
    <mergeCell ref="F195:I195"/>
    <mergeCell ref="J195:T195"/>
    <mergeCell ref="F189:I189"/>
    <mergeCell ref="J189:T189"/>
    <mergeCell ref="J165:T165"/>
    <mergeCell ref="J167:T167"/>
    <mergeCell ref="D168:E168"/>
    <mergeCell ref="B165:C165"/>
    <mergeCell ref="J172:T172"/>
    <mergeCell ref="B170:C170"/>
    <mergeCell ref="F175:I175"/>
    <mergeCell ref="J193:T193"/>
    <mergeCell ref="E88:I88"/>
    <mergeCell ref="J88:R88"/>
    <mergeCell ref="K215:T215"/>
    <mergeCell ref="E83:I83"/>
    <mergeCell ref="J83:R83"/>
    <mergeCell ref="S83:T83"/>
    <mergeCell ref="S87:T87"/>
    <mergeCell ref="S84:T84"/>
    <mergeCell ref="B179:C179"/>
    <mergeCell ref="D179:E179"/>
    <mergeCell ref="F179:I179"/>
    <mergeCell ref="J179:T179"/>
    <mergeCell ref="J190:T190"/>
    <mergeCell ref="F181:I181"/>
    <mergeCell ref="J184:T184"/>
    <mergeCell ref="B173:C173"/>
    <mergeCell ref="B96:T96"/>
    <mergeCell ref="B148:D148"/>
    <mergeCell ref="B174:C174"/>
    <mergeCell ref="J177:T177"/>
    <mergeCell ref="D173:E173"/>
    <mergeCell ref="F200:G200"/>
    <mergeCell ref="B183:C183"/>
    <mergeCell ref="S93:T93"/>
    <mergeCell ref="S92:T92"/>
    <mergeCell ref="E92:I92"/>
    <mergeCell ref="B86:B93"/>
    <mergeCell ref="H202:I202"/>
    <mergeCell ref="E202:F202"/>
    <mergeCell ref="F191:I191"/>
    <mergeCell ref="J191:T191"/>
    <mergeCell ref="F177:I177"/>
    <mergeCell ref="H199:I199"/>
    <mergeCell ref="E217:F217"/>
    <mergeCell ref="K206:T207"/>
    <mergeCell ref="C208:D208"/>
    <mergeCell ref="C218:D218"/>
    <mergeCell ref="C211:D211"/>
    <mergeCell ref="C206:F206"/>
    <mergeCell ref="E218:F218"/>
    <mergeCell ref="G212:J212"/>
    <mergeCell ref="C205:L205"/>
    <mergeCell ref="G218:J218"/>
    <mergeCell ref="E210:F210"/>
    <mergeCell ref="C202:D202"/>
    <mergeCell ref="C217:D217"/>
    <mergeCell ref="E208:F208"/>
    <mergeCell ref="G206:J207"/>
    <mergeCell ref="K216:T216"/>
    <mergeCell ref="B176:C176"/>
    <mergeCell ref="B145:D145"/>
    <mergeCell ref="B154:D154"/>
    <mergeCell ref="E154:F154"/>
    <mergeCell ref="B161:C161"/>
    <mergeCell ref="B142:D142"/>
    <mergeCell ref="B155:K155"/>
    <mergeCell ref="G156:H156"/>
    <mergeCell ref="B158:K158"/>
    <mergeCell ref="E144:F144"/>
    <mergeCell ref="D157:E157"/>
    <mergeCell ref="D161:E161"/>
    <mergeCell ref="B157:C157"/>
    <mergeCell ref="J169:T169"/>
    <mergeCell ref="J168:T168"/>
    <mergeCell ref="B159:K159"/>
    <mergeCell ref="D165:E165"/>
    <mergeCell ref="B171:C171"/>
    <mergeCell ref="J175:T175"/>
    <mergeCell ref="D170:E170"/>
    <mergeCell ref="F169:I169"/>
    <mergeCell ref="F170:I170"/>
    <mergeCell ref="J170:T170"/>
    <mergeCell ref="B144:D144"/>
    <mergeCell ref="I153:K153"/>
    <mergeCell ref="B168:C168"/>
    <mergeCell ref="B169:C169"/>
    <mergeCell ref="D169:E169"/>
    <mergeCell ref="G157:K157"/>
    <mergeCell ref="F173:I173"/>
    <mergeCell ref="J173:T173"/>
    <mergeCell ref="B175:C175"/>
    <mergeCell ref="C74:D74"/>
    <mergeCell ref="B75:B82"/>
    <mergeCell ref="S65:T65"/>
    <mergeCell ref="S61:T61"/>
    <mergeCell ref="S62:T62"/>
    <mergeCell ref="I64:R64"/>
    <mergeCell ref="S63:T63"/>
    <mergeCell ref="I61:R61"/>
    <mergeCell ref="S76:T76"/>
    <mergeCell ref="E76:I76"/>
    <mergeCell ref="J76:R76"/>
    <mergeCell ref="E74:I74"/>
    <mergeCell ref="J74:R74"/>
    <mergeCell ref="S74:T74"/>
    <mergeCell ref="J78:R78"/>
    <mergeCell ref="J75:R75"/>
    <mergeCell ref="E80:I80"/>
    <mergeCell ref="J79:R79"/>
    <mergeCell ref="S80:T80"/>
    <mergeCell ref="E77:I77"/>
    <mergeCell ref="E82:I82"/>
    <mergeCell ref="E79:I79"/>
    <mergeCell ref="E89:I89"/>
    <mergeCell ref="J84:R84"/>
    <mergeCell ref="S75:T75"/>
    <mergeCell ref="S38:T38"/>
    <mergeCell ref="I56:R56"/>
    <mergeCell ref="E62:H62"/>
    <mergeCell ref="I62:R62"/>
    <mergeCell ref="B59:B69"/>
    <mergeCell ref="E48:H48"/>
    <mergeCell ref="I48:R48"/>
    <mergeCell ref="S48:T48"/>
    <mergeCell ref="B48:B58"/>
    <mergeCell ref="I49:R49"/>
    <mergeCell ref="E54:H54"/>
    <mergeCell ref="I51:R51"/>
    <mergeCell ref="S51:T51"/>
    <mergeCell ref="I55:R55"/>
    <mergeCell ref="I60:R60"/>
    <mergeCell ref="E66:H66"/>
    <mergeCell ref="B45:T45"/>
    <mergeCell ref="B46:T46"/>
    <mergeCell ref="E47:H47"/>
    <mergeCell ref="S56:T56"/>
    <mergeCell ref="E69:H69"/>
    <mergeCell ref="K39:L39"/>
    <mergeCell ref="M39:R39"/>
    <mergeCell ref="E68:H68"/>
    <mergeCell ref="S59:T59"/>
    <mergeCell ref="S69:T69"/>
    <mergeCell ref="I70:R70"/>
    <mergeCell ref="S70:T70"/>
    <mergeCell ref="S71:T71"/>
    <mergeCell ref="E70:H70"/>
    <mergeCell ref="I68:R68"/>
    <mergeCell ref="C83:D85"/>
    <mergeCell ref="C75:D82"/>
    <mergeCell ref="B40:H40"/>
    <mergeCell ref="I40:J40"/>
    <mergeCell ref="K40:L40"/>
    <mergeCell ref="M40:R40"/>
    <mergeCell ref="E86:I86"/>
    <mergeCell ref="J86:R86"/>
    <mergeCell ref="I69:R69"/>
    <mergeCell ref="E71:H71"/>
    <mergeCell ref="I71:R71"/>
    <mergeCell ref="I58:R58"/>
    <mergeCell ref="B83:B85"/>
    <mergeCell ref="S68:T68"/>
    <mergeCell ref="J87:R87"/>
    <mergeCell ref="I67:R67"/>
    <mergeCell ref="S79:T79"/>
    <mergeCell ref="S85:T85"/>
    <mergeCell ref="S81:T81"/>
    <mergeCell ref="E75:I75"/>
    <mergeCell ref="E85:I85"/>
    <mergeCell ref="J85:R85"/>
    <mergeCell ref="J81:R81"/>
    <mergeCell ref="S78:T78"/>
    <mergeCell ref="J77:R77"/>
    <mergeCell ref="B73:T73"/>
    <mergeCell ref="E87:I87"/>
    <mergeCell ref="E84:I84"/>
    <mergeCell ref="J80:R80"/>
    <mergeCell ref="S77:T77"/>
    <mergeCell ref="S67:T67"/>
    <mergeCell ref="C47:D47"/>
    <mergeCell ref="I59:R59"/>
    <mergeCell ref="E65:H65"/>
    <mergeCell ref="E67:H67"/>
    <mergeCell ref="I54:R54"/>
    <mergeCell ref="E64:H64"/>
    <mergeCell ref="E51:H51"/>
    <mergeCell ref="E53:H53"/>
    <mergeCell ref="S53:T53"/>
    <mergeCell ref="I50:R50"/>
    <mergeCell ref="S60:T60"/>
    <mergeCell ref="S64:T64"/>
    <mergeCell ref="I65:R65"/>
    <mergeCell ref="E61:H61"/>
    <mergeCell ref="E59:H59"/>
    <mergeCell ref="I63:R63"/>
    <mergeCell ref="E57:H57"/>
    <mergeCell ref="I57:R57"/>
    <mergeCell ref="E63:H63"/>
    <mergeCell ref="E49:H49"/>
    <mergeCell ref="E52:H52"/>
    <mergeCell ref="C59:D69"/>
    <mergeCell ref="E60:H60"/>
    <mergeCell ref="I66:R66"/>
    <mergeCell ref="R33:T34"/>
    <mergeCell ref="F33:I34"/>
    <mergeCell ref="B37:T37"/>
    <mergeCell ref="B35:E36"/>
    <mergeCell ref="R35:T36"/>
    <mergeCell ref="F31:I32"/>
    <mergeCell ref="B30:E30"/>
    <mergeCell ref="R31:T32"/>
    <mergeCell ref="O31:Q32"/>
    <mergeCell ref="J30:N30"/>
    <mergeCell ref="B33:E34"/>
    <mergeCell ref="J31:N32"/>
    <mergeCell ref="B31:E32"/>
    <mergeCell ref="O33:Q34"/>
    <mergeCell ref="J33:N34"/>
    <mergeCell ref="F35:I36"/>
    <mergeCell ref="S66:T66"/>
    <mergeCell ref="O35:Q36"/>
    <mergeCell ref="J35:N36"/>
    <mergeCell ref="B39:H39"/>
    <mergeCell ref="I39:J39"/>
    <mergeCell ref="I43:J43"/>
    <mergeCell ref="B41:H41"/>
    <mergeCell ref="I41:J41"/>
    <mergeCell ref="K41:L41"/>
    <mergeCell ref="M41:R41"/>
    <mergeCell ref="B42:H42"/>
    <mergeCell ref="I42:J42"/>
    <mergeCell ref="K42:L42"/>
    <mergeCell ref="M42:R42"/>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J13:N13"/>
    <mergeCell ref="F12:I13"/>
    <mergeCell ref="B9:T9"/>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F23:I27"/>
    <mergeCell ref="J23:N23"/>
    <mergeCell ref="B19:E22"/>
    <mergeCell ref="O28:Q28"/>
    <mergeCell ref="O30:Q30"/>
    <mergeCell ref="R30:T30"/>
    <mergeCell ref="F29:I29"/>
    <mergeCell ref="B29:E29"/>
    <mergeCell ref="F10:I11"/>
    <mergeCell ref="J10:N11"/>
    <mergeCell ref="O10:Q11"/>
    <mergeCell ref="R10:T11"/>
    <mergeCell ref="B12:E13"/>
    <mergeCell ref="R14:T15"/>
    <mergeCell ref="J29:N29"/>
    <mergeCell ref="R29:T29"/>
    <mergeCell ref="V297:W297"/>
    <mergeCell ref="B295:T295"/>
    <mergeCell ref="B296:F296"/>
    <mergeCell ref="G296:R296"/>
    <mergeCell ref="S296:T296"/>
    <mergeCell ref="B268:C268"/>
    <mergeCell ref="F271:I271"/>
    <mergeCell ref="B271:C271"/>
    <mergeCell ref="B269:C269"/>
    <mergeCell ref="B272:T272"/>
    <mergeCell ref="D271:E271"/>
    <mergeCell ref="J271:T271"/>
    <mergeCell ref="B261:C261"/>
    <mergeCell ref="F276:G276"/>
    <mergeCell ref="C275:L275"/>
    <mergeCell ref="M289:T289"/>
    <mergeCell ref="O29:Q29"/>
    <mergeCell ref="J14:N15"/>
    <mergeCell ref="J24:N27"/>
    <mergeCell ref="F19:I22"/>
    <mergeCell ref="B23:E27"/>
    <mergeCell ref="O14:Q15"/>
    <mergeCell ref="F14:I15"/>
    <mergeCell ref="R28:T28"/>
    <mergeCell ref="G366:R366"/>
    <mergeCell ref="B366:F366"/>
    <mergeCell ref="B369:F369"/>
    <mergeCell ref="G369:R369"/>
    <mergeCell ref="G326:R327"/>
    <mergeCell ref="G328:R328"/>
    <mergeCell ref="G333:R334"/>
    <mergeCell ref="G335:R335"/>
    <mergeCell ref="G344:R345"/>
    <mergeCell ref="W309:X361"/>
    <mergeCell ref="G310:R310"/>
    <mergeCell ref="G312:R312"/>
    <mergeCell ref="G313:R313"/>
    <mergeCell ref="G314:R314"/>
    <mergeCell ref="G315:R315"/>
    <mergeCell ref="G318:R318"/>
    <mergeCell ref="G356:R356"/>
    <mergeCell ref="G343:R343"/>
    <mergeCell ref="G342:R342"/>
    <mergeCell ref="G331:R331"/>
    <mergeCell ref="G338:R338"/>
    <mergeCell ref="G350:R350"/>
    <mergeCell ref="G330:R330"/>
    <mergeCell ref="G337:R337"/>
    <mergeCell ref="G349:R349"/>
    <mergeCell ref="G351:R351"/>
    <mergeCell ref="G340:R340"/>
    <mergeCell ref="G316:R316"/>
    <mergeCell ref="G317:R317"/>
    <mergeCell ref="G320:R321"/>
    <mergeCell ref="G329:R329"/>
    <mergeCell ref="G336:R336"/>
    <mergeCell ref="G285:J286"/>
    <mergeCell ref="K285:T286"/>
    <mergeCell ref="E286:F286"/>
    <mergeCell ref="S307:T307"/>
    <mergeCell ref="B304:F304"/>
    <mergeCell ref="S305:T306"/>
    <mergeCell ref="B301:F301"/>
    <mergeCell ref="G301:R301"/>
    <mergeCell ref="S301:T301"/>
    <mergeCell ref="B299:F299"/>
    <mergeCell ref="S300:T300"/>
    <mergeCell ref="B298:F298"/>
    <mergeCell ref="G298:R298"/>
    <mergeCell ref="G299:R299"/>
    <mergeCell ref="S299:T299"/>
    <mergeCell ref="G303:R303"/>
    <mergeCell ref="B305:F306"/>
    <mergeCell ref="G304:R304"/>
    <mergeCell ref="G305:R306"/>
    <mergeCell ref="B294:T294"/>
    <mergeCell ref="K292:T293"/>
    <mergeCell ref="S309:T362"/>
    <mergeCell ref="G365:R365"/>
    <mergeCell ref="G359:R359"/>
    <mergeCell ref="B365:F365"/>
    <mergeCell ref="S303:T303"/>
    <mergeCell ref="S298:T298"/>
    <mergeCell ref="G309:R309"/>
    <mergeCell ref="B303:F303"/>
    <mergeCell ref="S308:T308"/>
    <mergeCell ref="G300:R300"/>
    <mergeCell ref="B302:T302"/>
    <mergeCell ref="G297:R297"/>
    <mergeCell ref="S297:T297"/>
    <mergeCell ref="B309:F362"/>
    <mergeCell ref="B300:F300"/>
    <mergeCell ref="B308:F308"/>
    <mergeCell ref="G308:R308"/>
    <mergeCell ref="G311:R311"/>
    <mergeCell ref="B307:F307"/>
    <mergeCell ref="G323:R323"/>
    <mergeCell ref="G364:R364"/>
    <mergeCell ref="B364:F364"/>
    <mergeCell ref="G357:R357"/>
    <mergeCell ref="G358:R358"/>
    <mergeCell ref="G354:R354"/>
    <mergeCell ref="G353:R353"/>
    <mergeCell ref="G352:R352"/>
    <mergeCell ref="G355:R355"/>
    <mergeCell ref="B363:F363"/>
    <mergeCell ref="G324:R325"/>
    <mergeCell ref="B389:F389"/>
    <mergeCell ref="G389:P389"/>
    <mergeCell ref="Q389:T389"/>
    <mergeCell ref="B385:T385"/>
    <mergeCell ref="B387:Q387"/>
    <mergeCell ref="R387:T387"/>
    <mergeCell ref="B381:F381"/>
    <mergeCell ref="G381:R381"/>
    <mergeCell ref="S381:T381"/>
    <mergeCell ref="B388:F388"/>
    <mergeCell ref="G388:P388"/>
    <mergeCell ref="Q388:T388"/>
    <mergeCell ref="B383:F383"/>
    <mergeCell ref="G383:R383"/>
    <mergeCell ref="S383:T383"/>
    <mergeCell ref="G382:R382"/>
    <mergeCell ref="B386:T386"/>
    <mergeCell ref="B382:F382"/>
    <mergeCell ref="S382:T382"/>
    <mergeCell ref="S376:T376"/>
    <mergeCell ref="G380:R380"/>
    <mergeCell ref="B374:F374"/>
    <mergeCell ref="G374:R374"/>
    <mergeCell ref="S363:T374"/>
    <mergeCell ref="B380:F380"/>
    <mergeCell ref="S380:T380"/>
    <mergeCell ref="G377:R377"/>
    <mergeCell ref="S377:T377"/>
    <mergeCell ref="B378:F378"/>
    <mergeCell ref="B379:F379"/>
    <mergeCell ref="G373:R373"/>
    <mergeCell ref="B373:F373"/>
    <mergeCell ref="B375:T375"/>
    <mergeCell ref="B376:F376"/>
    <mergeCell ref="G363:R363"/>
    <mergeCell ref="G378:R378"/>
    <mergeCell ref="S378:T378"/>
    <mergeCell ref="B377:F377"/>
    <mergeCell ref="G379:R379"/>
    <mergeCell ref="S379:T379"/>
    <mergeCell ref="G370:R370"/>
    <mergeCell ref="G371:R371"/>
    <mergeCell ref="B370:F370"/>
    <mergeCell ref="G376:R376"/>
    <mergeCell ref="B368:F368"/>
    <mergeCell ref="G368:R368"/>
    <mergeCell ref="B372:F372"/>
    <mergeCell ref="G372:R372"/>
    <mergeCell ref="B371:F371"/>
    <mergeCell ref="B367:F367"/>
    <mergeCell ref="G367:R367"/>
    <mergeCell ref="C289:L289"/>
    <mergeCell ref="B288:B293"/>
    <mergeCell ref="M290:T291"/>
    <mergeCell ref="C292:F292"/>
    <mergeCell ref="C293:D293"/>
    <mergeCell ref="E293:F293"/>
    <mergeCell ref="D269:E269"/>
    <mergeCell ref="D267:E267"/>
    <mergeCell ref="J268:T268"/>
    <mergeCell ref="F269:I269"/>
    <mergeCell ref="J269:T269"/>
    <mergeCell ref="B267:C267"/>
    <mergeCell ref="H284:I284"/>
    <mergeCell ref="B287:T287"/>
    <mergeCell ref="J284:K284"/>
    <mergeCell ref="F277:G277"/>
    <mergeCell ref="H281:L281"/>
    <mergeCell ref="H277:I277"/>
    <mergeCell ref="B273:T273"/>
    <mergeCell ref="H283:I283"/>
    <mergeCell ref="C281:D281"/>
    <mergeCell ref="J277:L277"/>
    <mergeCell ref="C274:T274"/>
    <mergeCell ref="M276:T282"/>
    <mergeCell ref="C276:E276"/>
    <mergeCell ref="M284:T284"/>
    <mergeCell ref="C282:L282"/>
    <mergeCell ref="C288:T288"/>
    <mergeCell ref="C284:G284"/>
    <mergeCell ref="C286:D286"/>
    <mergeCell ref="M283:T283"/>
    <mergeCell ref="H280:L280"/>
    <mergeCell ref="J251:L252"/>
    <mergeCell ref="C252:D252"/>
    <mergeCell ref="B297:F297"/>
    <mergeCell ref="B274:B286"/>
    <mergeCell ref="C285:F285"/>
    <mergeCell ref="C290:E290"/>
    <mergeCell ref="C283:G283"/>
    <mergeCell ref="J283:K283"/>
    <mergeCell ref="F266:I267"/>
    <mergeCell ref="D268:E268"/>
    <mergeCell ref="G260:K260"/>
    <mergeCell ref="G265:H265"/>
    <mergeCell ref="I265:J265"/>
    <mergeCell ref="B265:F265"/>
    <mergeCell ref="C280:D280"/>
    <mergeCell ref="E280:F280"/>
    <mergeCell ref="M275:T275"/>
    <mergeCell ref="E281:F281"/>
    <mergeCell ref="F291:G291"/>
    <mergeCell ref="H291:I291"/>
    <mergeCell ref="J291:L291"/>
    <mergeCell ref="G292:J293"/>
    <mergeCell ref="F290:G290"/>
    <mergeCell ref="H290:I290"/>
    <mergeCell ref="J290:L290"/>
    <mergeCell ref="C291:E291"/>
    <mergeCell ref="J278:L278"/>
    <mergeCell ref="J276:L276"/>
    <mergeCell ref="C277:E277"/>
    <mergeCell ref="F278:G278"/>
    <mergeCell ref="C278:E278"/>
    <mergeCell ref="H278:I278"/>
    <mergeCell ref="I264:J264"/>
    <mergeCell ref="L264:T264"/>
    <mergeCell ref="F268:I268"/>
    <mergeCell ref="D260:E260"/>
    <mergeCell ref="L257:T263"/>
    <mergeCell ref="J270:T270"/>
    <mergeCell ref="D270:E270"/>
    <mergeCell ref="M251:T252"/>
    <mergeCell ref="G251:I252"/>
    <mergeCell ref="J253:L253"/>
    <mergeCell ref="B258:D258"/>
    <mergeCell ref="D261:E261"/>
    <mergeCell ref="B262:K262"/>
    <mergeCell ref="G261:K261"/>
    <mergeCell ref="L256:T256"/>
    <mergeCell ref="G257:H257"/>
    <mergeCell ref="B257:D257"/>
    <mergeCell ref="B255:T255"/>
    <mergeCell ref="M253:T253"/>
    <mergeCell ref="G258:H258"/>
    <mergeCell ref="E258:F258"/>
    <mergeCell ref="B240:B253"/>
    <mergeCell ref="G253:I253"/>
    <mergeCell ref="J242:L242"/>
    <mergeCell ref="H245:I245"/>
    <mergeCell ref="C248:L248"/>
    <mergeCell ref="G249:H249"/>
    <mergeCell ref="E245:F245"/>
    <mergeCell ref="H242:I242"/>
    <mergeCell ref="C246:D246"/>
    <mergeCell ref="F242:G242"/>
    <mergeCell ref="C242:E242"/>
    <mergeCell ref="E94:I94"/>
    <mergeCell ref="E90:I90"/>
    <mergeCell ref="S91:T91"/>
    <mergeCell ref="B125:T125"/>
    <mergeCell ref="G114:R114"/>
    <mergeCell ref="S114:T114"/>
    <mergeCell ref="K118:R118"/>
    <mergeCell ref="B101:C101"/>
    <mergeCell ref="D101:J101"/>
    <mergeCell ref="C95:D95"/>
    <mergeCell ref="B102:C102"/>
    <mergeCell ref="D102:J102"/>
    <mergeCell ref="K102:R102"/>
    <mergeCell ref="S102:T102"/>
    <mergeCell ref="B105:E105"/>
    <mergeCell ref="K97:R97"/>
    <mergeCell ref="S101:T101"/>
    <mergeCell ref="K101:R101"/>
    <mergeCell ref="B103:C103"/>
    <mergeCell ref="D103:J103"/>
    <mergeCell ref="G113:R113"/>
    <mergeCell ref="B118:C118"/>
    <mergeCell ref="G106:R106"/>
    <mergeCell ref="B117:T117"/>
    <mergeCell ref="J90:R90"/>
    <mergeCell ref="C86:D93"/>
    <mergeCell ref="S90:T90"/>
    <mergeCell ref="S88:T88"/>
    <mergeCell ref="J89:R89"/>
    <mergeCell ref="J93:R93"/>
    <mergeCell ref="J92:R92"/>
    <mergeCell ref="E93:I93"/>
    <mergeCell ref="S134:T134"/>
    <mergeCell ref="F165:I165"/>
    <mergeCell ref="D132:J132"/>
    <mergeCell ref="G153:H153"/>
    <mergeCell ref="D164:E164"/>
    <mergeCell ref="K130:R130"/>
    <mergeCell ref="K132:R132"/>
    <mergeCell ref="K133:R133"/>
    <mergeCell ref="B131:C131"/>
    <mergeCell ref="K131:R131"/>
    <mergeCell ref="B130:C130"/>
    <mergeCell ref="D131:J131"/>
    <mergeCell ref="B133:C133"/>
    <mergeCell ref="B134:C134"/>
    <mergeCell ref="D134:J134"/>
    <mergeCell ref="S130:T130"/>
    <mergeCell ref="S131:T131"/>
    <mergeCell ref="D130:J130"/>
    <mergeCell ref="B160:E160"/>
    <mergeCell ref="E142:F142"/>
    <mergeCell ref="B141:D141"/>
    <mergeCell ref="B139:K139"/>
    <mergeCell ref="E141:F141"/>
    <mergeCell ref="B137:T137"/>
    <mergeCell ref="S135:T135"/>
    <mergeCell ref="S109:T109"/>
    <mergeCell ref="S115:T115"/>
    <mergeCell ref="S107:T107"/>
    <mergeCell ref="D97:J97"/>
    <mergeCell ref="G154:H154"/>
    <mergeCell ref="D166:E166"/>
    <mergeCell ref="F167:I167"/>
    <mergeCell ref="J166:T166"/>
    <mergeCell ref="B128:T128"/>
    <mergeCell ref="S119:T119"/>
    <mergeCell ref="S123:T123"/>
    <mergeCell ref="S124:T124"/>
    <mergeCell ref="B164:C164"/>
    <mergeCell ref="E145:F147"/>
    <mergeCell ref="K145:K147"/>
    <mergeCell ref="B132:C132"/>
    <mergeCell ref="B140:D140"/>
    <mergeCell ref="E140:F140"/>
    <mergeCell ref="K98:R98"/>
    <mergeCell ref="G105:R105"/>
    <mergeCell ref="S98:T98"/>
    <mergeCell ref="S110:T110"/>
    <mergeCell ref="S111:T111"/>
    <mergeCell ref="S112:T112"/>
    <mergeCell ref="B99:C99"/>
    <mergeCell ref="D99:J99"/>
    <mergeCell ref="K99:R99"/>
    <mergeCell ref="B136:T136"/>
    <mergeCell ref="B129:T129"/>
    <mergeCell ref="K135:R135"/>
    <mergeCell ref="G307:R307"/>
    <mergeCell ref="G322:R322"/>
    <mergeCell ref="G319:R319"/>
    <mergeCell ref="C251:F251"/>
    <mergeCell ref="B254:T254"/>
    <mergeCell ref="C238:D238"/>
    <mergeCell ref="E238:F238"/>
    <mergeCell ref="C228:D228"/>
    <mergeCell ref="E228:F228"/>
    <mergeCell ref="G264:H264"/>
    <mergeCell ref="G238:J238"/>
    <mergeCell ref="K238:T238"/>
    <mergeCell ref="G233:J233"/>
    <mergeCell ref="K233:T233"/>
    <mergeCell ref="E231:F231"/>
    <mergeCell ref="G231:J231"/>
    <mergeCell ref="S304:T304"/>
    <mergeCell ref="C233:D233"/>
    <mergeCell ref="L265:T265"/>
    <mergeCell ref="K246:L246"/>
    <mergeCell ref="H243:I243"/>
    <mergeCell ref="B264:F264"/>
    <mergeCell ref="B259:K259"/>
    <mergeCell ref="J266:T267"/>
    <mergeCell ref="B266:E266"/>
    <mergeCell ref="B270:C270"/>
    <mergeCell ref="J243:L243"/>
    <mergeCell ref="I257:K257"/>
    <mergeCell ref="B256:K256"/>
    <mergeCell ref="F270:I270"/>
    <mergeCell ref="B260:C260"/>
    <mergeCell ref="B263:K263"/>
    <mergeCell ref="K245:L245"/>
    <mergeCell ref="I258:K258"/>
    <mergeCell ref="H276:I276"/>
    <mergeCell ref="I52:R52"/>
    <mergeCell ref="S52:T52"/>
    <mergeCell ref="S47:T47"/>
    <mergeCell ref="B43:H43"/>
    <mergeCell ref="E58:H58"/>
    <mergeCell ref="S57:T57"/>
    <mergeCell ref="E50:H50"/>
    <mergeCell ref="I47:R47"/>
    <mergeCell ref="E55:H55"/>
    <mergeCell ref="I53:R53"/>
    <mergeCell ref="S49:T49"/>
    <mergeCell ref="K43:L43"/>
    <mergeCell ref="M43:R43"/>
    <mergeCell ref="S58:T58"/>
    <mergeCell ref="C48:D58"/>
    <mergeCell ref="E56:H56"/>
    <mergeCell ref="S50:T50"/>
    <mergeCell ref="S54:T54"/>
    <mergeCell ref="C235:D235"/>
    <mergeCell ref="C240:T240"/>
    <mergeCell ref="C253:D253"/>
    <mergeCell ref="C207:D207"/>
    <mergeCell ref="H200:I200"/>
    <mergeCell ref="C243:E243"/>
    <mergeCell ref="C250:T250"/>
    <mergeCell ref="C94:D94"/>
    <mergeCell ref="S132:T132"/>
    <mergeCell ref="J171:T171"/>
    <mergeCell ref="L138:T149"/>
    <mergeCell ref="S55:T55"/>
    <mergeCell ref="F196:I196"/>
    <mergeCell ref="J196:T196"/>
    <mergeCell ref="J187:T187"/>
    <mergeCell ref="B192:C192"/>
    <mergeCell ref="B184:C184"/>
    <mergeCell ref="E207:F207"/>
    <mergeCell ref="F190:I190"/>
    <mergeCell ref="S103:T103"/>
    <mergeCell ref="B98:C98"/>
    <mergeCell ref="E95:I95"/>
    <mergeCell ref="J94:R94"/>
    <mergeCell ref="J95:R95"/>
    <mergeCell ref="S95:T95"/>
    <mergeCell ref="S113:T113"/>
    <mergeCell ref="D98:J98"/>
    <mergeCell ref="S108:T108"/>
    <mergeCell ref="F178:I178"/>
    <mergeCell ref="J182:T182"/>
    <mergeCell ref="B156:C156"/>
    <mergeCell ref="B151:T151"/>
    <mergeCell ref="E153:F153"/>
    <mergeCell ref="B150:T150"/>
    <mergeCell ref="F162:I162"/>
    <mergeCell ref="I154:K154"/>
    <mergeCell ref="B135:C135"/>
    <mergeCell ref="D135:J135"/>
    <mergeCell ref="L152:T159"/>
    <mergeCell ref="B153:D153"/>
    <mergeCell ref="F164:I164"/>
    <mergeCell ref="J164:T164"/>
    <mergeCell ref="F160:I161"/>
    <mergeCell ref="S99:T99"/>
    <mergeCell ref="B100:C100"/>
    <mergeCell ref="D100:J100"/>
    <mergeCell ref="K100:R100"/>
    <mergeCell ref="S100:T100"/>
    <mergeCell ref="G346:R347"/>
    <mergeCell ref="G348:R348"/>
    <mergeCell ref="G360:R361"/>
    <mergeCell ref="G362:R362"/>
    <mergeCell ref="G339:R339"/>
    <mergeCell ref="G341:R341"/>
    <mergeCell ref="G332:R332"/>
    <mergeCell ref="B106:E108"/>
    <mergeCell ref="G108:R108"/>
    <mergeCell ref="B109:E109"/>
    <mergeCell ref="G109:R109"/>
    <mergeCell ref="B110:E111"/>
    <mergeCell ref="B112:E113"/>
    <mergeCell ref="B114:E115"/>
    <mergeCell ref="G107:R107"/>
    <mergeCell ref="G110:R110"/>
    <mergeCell ref="G111:R111"/>
    <mergeCell ref="G112:R112"/>
    <mergeCell ref="E235:F235"/>
    <mergeCell ref="G235:J235"/>
    <mergeCell ref="K235:T235"/>
    <mergeCell ref="C236:D236"/>
    <mergeCell ref="E236:F236"/>
    <mergeCell ref="G236:J236"/>
    <mergeCell ref="K236:T236"/>
    <mergeCell ref="C245:D245"/>
    <mergeCell ref="C249:E249"/>
  </mergeCells>
  <phoneticPr fontId="26"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35AF42-0813-4919-8787-5C3BDACF301B}">
  <dimension ref="B1:S79"/>
  <sheetViews>
    <sheetView zoomScale="70" zoomScaleNormal="70" workbookViewId="0">
      <selection activeCell="H18" sqref="H18:I18"/>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28515625" style="34" customWidth="1"/>
    <col min="20" max="16384" width="10.85546875" style="34"/>
  </cols>
  <sheetData>
    <row r="1" spans="2:19" ht="15" thickBot="1" x14ac:dyDescent="0.25">
      <c r="K1" s="6"/>
      <c r="L1" s="6"/>
      <c r="M1" s="6"/>
      <c r="N1" s="6"/>
      <c r="O1" s="6"/>
      <c r="P1" s="6"/>
      <c r="Q1" s="6"/>
      <c r="R1" s="6"/>
      <c r="S1" s="6"/>
    </row>
    <row r="2" spans="2:19" ht="14.25" customHeight="1" x14ac:dyDescent="0.2">
      <c r="B2" s="776" t="s">
        <v>252</v>
      </c>
      <c r="C2" s="777"/>
      <c r="D2" s="777"/>
      <c r="E2" s="777"/>
      <c r="F2" s="777"/>
      <c r="G2" s="777"/>
      <c r="H2" s="777"/>
      <c r="I2" s="778"/>
      <c r="J2" s="284"/>
      <c r="K2" s="782" t="s">
        <v>252</v>
      </c>
      <c r="L2" s="783"/>
      <c r="M2" s="783"/>
      <c r="N2" s="783"/>
      <c r="O2" s="783"/>
      <c r="P2" s="783"/>
      <c r="Q2" s="783"/>
      <c r="R2" s="783"/>
      <c r="S2" s="784"/>
    </row>
    <row r="3" spans="2:19" ht="34.5" customHeight="1" x14ac:dyDescent="0.2">
      <c r="B3" s="779"/>
      <c r="C3" s="780"/>
      <c r="D3" s="780"/>
      <c r="E3" s="780"/>
      <c r="F3" s="780"/>
      <c r="G3" s="780"/>
      <c r="H3" s="780"/>
      <c r="I3" s="781"/>
      <c r="J3" s="284"/>
      <c r="K3" s="785"/>
      <c r="L3" s="786"/>
      <c r="M3" s="786"/>
      <c r="N3" s="786"/>
      <c r="O3" s="786"/>
      <c r="P3" s="786"/>
      <c r="Q3" s="786"/>
      <c r="R3" s="786"/>
      <c r="S3" s="787"/>
    </row>
    <row r="4" spans="2:19" ht="27.75" customHeight="1" x14ac:dyDescent="0.2">
      <c r="B4" s="788" t="s">
        <v>253</v>
      </c>
      <c r="C4" s="789"/>
      <c r="D4" s="789"/>
      <c r="E4" s="789"/>
      <c r="F4" s="790"/>
      <c r="G4" s="345" t="s">
        <v>490</v>
      </c>
      <c r="H4" s="344" t="s">
        <v>2</v>
      </c>
      <c r="I4" s="99" t="s">
        <v>0</v>
      </c>
      <c r="J4" s="285"/>
      <c r="K4" s="794" t="s">
        <v>253</v>
      </c>
      <c r="L4" s="795"/>
      <c r="M4" s="795"/>
      <c r="N4" s="795"/>
      <c r="O4" s="795"/>
      <c r="P4" s="796" t="s">
        <v>778</v>
      </c>
      <c r="Q4" s="796"/>
      <c r="R4" s="344" t="s">
        <v>0</v>
      </c>
      <c r="S4" s="128" t="s">
        <v>2</v>
      </c>
    </row>
    <row r="5" spans="2:19" ht="27.75" customHeight="1" x14ac:dyDescent="0.25">
      <c r="B5" s="791"/>
      <c r="C5" s="792"/>
      <c r="D5" s="792"/>
      <c r="E5" s="792"/>
      <c r="F5" s="793"/>
      <c r="G5" s="100" t="s">
        <v>513</v>
      </c>
      <c r="H5" s="136">
        <v>3</v>
      </c>
      <c r="I5" s="101" t="s">
        <v>254</v>
      </c>
      <c r="J5" s="286"/>
      <c r="K5" s="794"/>
      <c r="L5" s="795"/>
      <c r="M5" s="795"/>
      <c r="N5" s="795"/>
      <c r="O5" s="795"/>
      <c r="P5" s="797" t="s">
        <v>491</v>
      </c>
      <c r="Q5" s="797"/>
      <c r="R5" s="136" t="s">
        <v>255</v>
      </c>
      <c r="S5" s="127">
        <v>4</v>
      </c>
    </row>
    <row r="6" spans="2:19" ht="33.75" customHeight="1" x14ac:dyDescent="0.2">
      <c r="B6" s="807" t="s">
        <v>256</v>
      </c>
      <c r="C6" s="808"/>
      <c r="D6" s="808"/>
      <c r="E6" s="808"/>
      <c r="F6" s="808"/>
      <c r="G6" s="808"/>
      <c r="H6" s="809"/>
      <c r="I6" s="800"/>
      <c r="J6" s="285"/>
      <c r="K6" s="810" t="s">
        <v>257</v>
      </c>
      <c r="L6" s="811"/>
      <c r="M6" s="811"/>
      <c r="N6" s="811"/>
      <c r="O6" s="811"/>
      <c r="P6" s="811"/>
      <c r="Q6" s="811"/>
      <c r="R6" s="811"/>
      <c r="S6" s="802"/>
    </row>
    <row r="7" spans="2:19" ht="15" customHeight="1" x14ac:dyDescent="0.2">
      <c r="B7" s="812" t="s">
        <v>258</v>
      </c>
      <c r="C7" s="813"/>
      <c r="D7" s="815">
        <v>1</v>
      </c>
      <c r="E7" s="815">
        <v>2</v>
      </c>
      <c r="F7" s="815">
        <v>3</v>
      </c>
      <c r="G7" s="817" t="s">
        <v>259</v>
      </c>
      <c r="H7" s="799" t="s">
        <v>97</v>
      </c>
      <c r="I7" s="800"/>
      <c r="J7" s="285"/>
      <c r="K7" s="819" t="s">
        <v>779</v>
      </c>
      <c r="L7" s="798"/>
      <c r="M7" s="798" t="s">
        <v>887</v>
      </c>
      <c r="N7" s="798" t="s">
        <v>888</v>
      </c>
      <c r="O7" s="798" t="s">
        <v>889</v>
      </c>
      <c r="P7" s="798" t="s">
        <v>890</v>
      </c>
      <c r="Q7" s="798" t="s">
        <v>259</v>
      </c>
      <c r="R7" s="799" t="s">
        <v>97</v>
      </c>
      <c r="S7" s="800"/>
    </row>
    <row r="8" spans="2:19" ht="15.75" customHeight="1" x14ac:dyDescent="0.2">
      <c r="B8" s="810"/>
      <c r="C8" s="814"/>
      <c r="D8" s="816"/>
      <c r="E8" s="816"/>
      <c r="F8" s="816"/>
      <c r="G8" s="818"/>
      <c r="H8" s="801"/>
      <c r="I8" s="802"/>
      <c r="J8" s="285"/>
      <c r="K8" s="819"/>
      <c r="L8" s="798"/>
      <c r="M8" s="798"/>
      <c r="N8" s="798"/>
      <c r="O8" s="798"/>
      <c r="P8" s="798"/>
      <c r="Q8" s="798"/>
      <c r="R8" s="801"/>
      <c r="S8" s="802"/>
    </row>
    <row r="9" spans="2:19" ht="15.75" customHeight="1" thickBot="1" x14ac:dyDescent="0.3">
      <c r="B9" s="102">
        <v>3</v>
      </c>
      <c r="C9" s="103">
        <v>500</v>
      </c>
      <c r="D9" s="103">
        <v>3</v>
      </c>
      <c r="E9" s="103">
        <v>50</v>
      </c>
      <c r="F9" s="103"/>
      <c r="G9" s="103"/>
      <c r="H9" s="803"/>
      <c r="I9" s="804"/>
      <c r="J9" s="287"/>
      <c r="K9" s="102">
        <v>3</v>
      </c>
      <c r="L9" s="103">
        <v>500</v>
      </c>
      <c r="M9" s="295">
        <v>3</v>
      </c>
      <c r="N9" s="295"/>
      <c r="O9" s="295">
        <v>50</v>
      </c>
      <c r="P9" s="295"/>
      <c r="Q9" s="295"/>
      <c r="R9" s="805"/>
      <c r="S9" s="806"/>
    </row>
    <row r="10" spans="2:19" ht="20.25" customHeight="1" x14ac:dyDescent="0.2">
      <c r="B10" s="820" t="s">
        <v>260</v>
      </c>
      <c r="C10" s="104">
        <v>1</v>
      </c>
      <c r="D10" s="35">
        <v>227</v>
      </c>
      <c r="E10" s="35">
        <v>169</v>
      </c>
      <c r="F10" s="35">
        <v>11</v>
      </c>
      <c r="G10" s="105">
        <f t="shared" ref="G10:G40" si="0">+D10+E10+F10</f>
        <v>407</v>
      </c>
      <c r="H10" s="823"/>
      <c r="I10" s="824"/>
      <c r="J10" s="288"/>
      <c r="K10" s="831" t="s">
        <v>260</v>
      </c>
      <c r="L10" s="296">
        <v>1</v>
      </c>
      <c r="M10" s="297">
        <v>225</v>
      </c>
      <c r="N10" s="297">
        <v>169</v>
      </c>
      <c r="O10" s="297">
        <v>11</v>
      </c>
      <c r="P10" s="297">
        <v>0</v>
      </c>
      <c r="Q10" s="108">
        <f>SUM(M10:P10)</f>
        <v>405</v>
      </c>
      <c r="R10" s="825"/>
      <c r="S10" s="826"/>
    </row>
    <row r="11" spans="2:19" ht="16.5" customHeight="1" x14ac:dyDescent="0.2">
      <c r="B11" s="821"/>
      <c r="C11" s="106" t="s">
        <v>264</v>
      </c>
      <c r="D11" s="36">
        <f>+D10*0.4</f>
        <v>90.800000000000011</v>
      </c>
      <c r="E11" s="36">
        <f t="shared" ref="E11" si="1">+E10*0.4</f>
        <v>67.600000000000009</v>
      </c>
      <c r="F11" s="36">
        <v>4</v>
      </c>
      <c r="G11" s="36">
        <f t="shared" si="0"/>
        <v>162.40000000000003</v>
      </c>
      <c r="H11" s="827"/>
      <c r="I11" s="828"/>
      <c r="J11" s="288"/>
      <c r="K11" s="831"/>
      <c r="L11" s="298">
        <v>0.4</v>
      </c>
      <c r="M11" s="36">
        <f>M10*0.4</f>
        <v>90</v>
      </c>
      <c r="N11" s="36">
        <f>N10*0.4</f>
        <v>67.600000000000009</v>
      </c>
      <c r="O11" s="36">
        <v>5</v>
      </c>
      <c r="P11" s="36">
        <f>P10*0.4</f>
        <v>0</v>
      </c>
      <c r="Q11" s="84">
        <f>SUM(M11:P11)</f>
        <v>162.60000000000002</v>
      </c>
      <c r="R11" s="825"/>
      <c r="S11" s="826"/>
    </row>
    <row r="12" spans="2:19" ht="25.5" customHeight="1" thickBot="1" x14ac:dyDescent="0.25">
      <c r="B12" s="822"/>
      <c r="C12" s="107">
        <v>0.6</v>
      </c>
      <c r="D12" s="37">
        <f>+D10*0.6</f>
        <v>136.19999999999999</v>
      </c>
      <c r="E12" s="37">
        <f t="shared" ref="E12" si="2">+E10*0.6</f>
        <v>101.39999999999999</v>
      </c>
      <c r="F12" s="37">
        <v>7</v>
      </c>
      <c r="G12" s="37">
        <f t="shared" si="0"/>
        <v>244.59999999999997</v>
      </c>
      <c r="H12" s="829"/>
      <c r="I12" s="830"/>
      <c r="J12" s="288"/>
      <c r="K12" s="831"/>
      <c r="L12" s="299">
        <v>0.6</v>
      </c>
      <c r="M12" s="37">
        <v>135</v>
      </c>
      <c r="N12" s="37">
        <f>N10*0.6</f>
        <v>101.39999999999999</v>
      </c>
      <c r="O12" s="37">
        <v>6</v>
      </c>
      <c r="P12" s="37">
        <f>P10*0.6</f>
        <v>0</v>
      </c>
      <c r="Q12" s="300">
        <f>SUM(M12:P12)</f>
        <v>242.39999999999998</v>
      </c>
      <c r="R12" s="825"/>
      <c r="S12" s="826"/>
    </row>
    <row r="13" spans="2:19" x14ac:dyDescent="0.2">
      <c r="B13" s="820" t="s">
        <v>261</v>
      </c>
      <c r="C13" s="104" t="s">
        <v>259</v>
      </c>
      <c r="D13" s="35">
        <v>227</v>
      </c>
      <c r="E13" s="35">
        <v>169</v>
      </c>
      <c r="F13" s="35">
        <v>11</v>
      </c>
      <c r="G13" s="108">
        <f t="shared" si="0"/>
        <v>407</v>
      </c>
      <c r="H13" s="823"/>
      <c r="I13" s="824"/>
      <c r="J13" s="288"/>
      <c r="K13" s="820" t="s">
        <v>261</v>
      </c>
      <c r="L13" s="296" t="s">
        <v>259</v>
      </c>
      <c r="M13" s="297">
        <f>M10</f>
        <v>225</v>
      </c>
      <c r="N13" s="297">
        <f>N10</f>
        <v>169</v>
      </c>
      <c r="O13" s="297">
        <f>O10</f>
        <v>11</v>
      </c>
      <c r="P13" s="297">
        <f>P10</f>
        <v>0</v>
      </c>
      <c r="Q13" s="108">
        <f t="shared" ref="Q13:Q26" si="3">SUM(M13:P13)</f>
        <v>405</v>
      </c>
      <c r="R13" s="825"/>
      <c r="S13" s="826"/>
    </row>
    <row r="14" spans="2:19" x14ac:dyDescent="0.2">
      <c r="B14" s="821"/>
      <c r="C14" s="106" t="s">
        <v>264</v>
      </c>
      <c r="D14" s="36">
        <v>90</v>
      </c>
      <c r="E14" s="36">
        <v>65</v>
      </c>
      <c r="F14" s="36">
        <v>4</v>
      </c>
      <c r="G14" s="36">
        <f t="shared" si="0"/>
        <v>159</v>
      </c>
      <c r="H14" s="827"/>
      <c r="I14" s="828"/>
      <c r="J14" s="288"/>
      <c r="K14" s="821"/>
      <c r="L14" s="298">
        <v>0.4</v>
      </c>
      <c r="M14" s="36">
        <v>15</v>
      </c>
      <c r="N14" s="36">
        <v>0</v>
      </c>
      <c r="O14" s="36">
        <v>0</v>
      </c>
      <c r="P14" s="36">
        <v>0</v>
      </c>
      <c r="Q14" s="36">
        <f t="shared" si="3"/>
        <v>15</v>
      </c>
      <c r="R14" s="825"/>
      <c r="S14" s="826"/>
    </row>
    <row r="15" spans="2:19" ht="12.75" customHeight="1" thickBot="1" x14ac:dyDescent="0.25">
      <c r="B15" s="822"/>
      <c r="C15" s="107">
        <v>0.6</v>
      </c>
      <c r="D15" s="38">
        <v>136</v>
      </c>
      <c r="E15" s="38">
        <v>97</v>
      </c>
      <c r="F15" s="38">
        <v>7</v>
      </c>
      <c r="G15" s="38">
        <f t="shared" si="0"/>
        <v>240</v>
      </c>
      <c r="H15" s="829"/>
      <c r="I15" s="830"/>
      <c r="J15" s="288"/>
      <c r="K15" s="822"/>
      <c r="L15" s="299">
        <v>0.6</v>
      </c>
      <c r="M15" s="37">
        <v>0</v>
      </c>
      <c r="N15" s="37">
        <v>0</v>
      </c>
      <c r="O15" s="37">
        <v>0</v>
      </c>
      <c r="P15" s="37">
        <v>0</v>
      </c>
      <c r="Q15" s="37">
        <f t="shared" si="3"/>
        <v>0</v>
      </c>
      <c r="R15" s="825"/>
      <c r="S15" s="826"/>
    </row>
    <row r="16" spans="2:19" ht="15" customHeight="1" x14ac:dyDescent="0.2">
      <c r="B16" s="820" t="s">
        <v>262</v>
      </c>
      <c r="C16" s="104" t="s">
        <v>259</v>
      </c>
      <c r="D16" s="35">
        <v>227</v>
      </c>
      <c r="E16" s="35">
        <v>169</v>
      </c>
      <c r="F16" s="35">
        <v>11</v>
      </c>
      <c r="G16" s="105">
        <f t="shared" si="0"/>
        <v>407</v>
      </c>
      <c r="H16" s="823"/>
      <c r="I16" s="824"/>
      <c r="J16" s="288"/>
      <c r="K16" s="820" t="s">
        <v>263</v>
      </c>
      <c r="L16" s="296" t="s">
        <v>259</v>
      </c>
      <c r="M16" s="297">
        <f>M10</f>
        <v>225</v>
      </c>
      <c r="N16" s="297">
        <f>N10</f>
        <v>169</v>
      </c>
      <c r="O16" s="297">
        <f>O10</f>
        <v>11</v>
      </c>
      <c r="P16" s="297">
        <f>P10</f>
        <v>0</v>
      </c>
      <c r="Q16" s="108">
        <f t="shared" si="3"/>
        <v>405</v>
      </c>
      <c r="R16" s="825"/>
      <c r="S16" s="826"/>
    </row>
    <row r="17" spans="2:19" ht="15.75" customHeight="1" x14ac:dyDescent="0.2">
      <c r="B17" s="821"/>
      <c r="C17" s="106" t="s">
        <v>264</v>
      </c>
      <c r="D17" s="36">
        <v>91</v>
      </c>
      <c r="E17" s="36">
        <v>68</v>
      </c>
      <c r="F17" s="36">
        <v>4</v>
      </c>
      <c r="G17" s="36">
        <f t="shared" si="0"/>
        <v>163</v>
      </c>
      <c r="H17" s="827"/>
      <c r="I17" s="828"/>
      <c r="J17" s="288"/>
      <c r="K17" s="821"/>
      <c r="L17" s="298" t="s">
        <v>264</v>
      </c>
      <c r="M17" s="36">
        <v>91</v>
      </c>
      <c r="N17" s="36">
        <v>18</v>
      </c>
      <c r="O17" s="36">
        <v>5</v>
      </c>
      <c r="P17" s="36">
        <v>0</v>
      </c>
      <c r="Q17" s="36">
        <f t="shared" si="3"/>
        <v>114</v>
      </c>
      <c r="R17" s="825"/>
      <c r="S17" s="826"/>
    </row>
    <row r="18" spans="2:19" ht="23.25" customHeight="1" thickBot="1" x14ac:dyDescent="0.25">
      <c r="B18" s="822"/>
      <c r="C18" s="107">
        <v>0.6</v>
      </c>
      <c r="D18" s="36">
        <v>136</v>
      </c>
      <c r="E18" s="36">
        <v>101</v>
      </c>
      <c r="F18" s="36">
        <v>7</v>
      </c>
      <c r="G18" s="37">
        <f t="shared" si="0"/>
        <v>244</v>
      </c>
      <c r="H18" s="827"/>
      <c r="I18" s="828"/>
      <c r="J18" s="288"/>
      <c r="K18" s="822"/>
      <c r="L18" s="299">
        <v>0.6</v>
      </c>
      <c r="M18" s="37">
        <v>38</v>
      </c>
      <c r="N18" s="37">
        <v>0</v>
      </c>
      <c r="O18" s="37">
        <v>6</v>
      </c>
      <c r="P18" s="37">
        <v>0</v>
      </c>
      <c r="Q18" s="37">
        <f t="shared" si="3"/>
        <v>44</v>
      </c>
      <c r="R18" s="825"/>
      <c r="S18" s="826"/>
    </row>
    <row r="19" spans="2:19" ht="13.5" customHeight="1" x14ac:dyDescent="0.2">
      <c r="B19" s="820" t="s">
        <v>265</v>
      </c>
      <c r="C19" s="104" t="s">
        <v>259</v>
      </c>
      <c r="D19" s="35">
        <v>227</v>
      </c>
      <c r="E19" s="35">
        <v>169</v>
      </c>
      <c r="F19" s="35">
        <v>11</v>
      </c>
      <c r="G19" s="108">
        <f t="shared" si="0"/>
        <v>407</v>
      </c>
      <c r="H19" s="827"/>
      <c r="I19" s="828"/>
      <c r="J19" s="288"/>
      <c r="K19" s="820" t="s">
        <v>265</v>
      </c>
      <c r="L19" s="296" t="s">
        <v>259</v>
      </c>
      <c r="M19" s="297">
        <f>M10</f>
        <v>225</v>
      </c>
      <c r="N19" s="297">
        <f>N10</f>
        <v>169</v>
      </c>
      <c r="O19" s="297">
        <f>O10</f>
        <v>11</v>
      </c>
      <c r="P19" s="297">
        <f>P10</f>
        <v>0</v>
      </c>
      <c r="Q19" s="108">
        <f t="shared" si="3"/>
        <v>405</v>
      </c>
      <c r="R19" s="825"/>
      <c r="S19" s="826"/>
    </row>
    <row r="20" spans="2:19" ht="15" customHeight="1" x14ac:dyDescent="0.2">
      <c r="B20" s="821"/>
      <c r="C20" s="106" t="s">
        <v>264</v>
      </c>
      <c r="D20" s="36">
        <v>0</v>
      </c>
      <c r="E20" s="36">
        <v>0</v>
      </c>
      <c r="F20" s="36">
        <v>0</v>
      </c>
      <c r="G20" s="36">
        <f t="shared" si="0"/>
        <v>0</v>
      </c>
      <c r="H20" s="827"/>
      <c r="I20" s="828"/>
      <c r="J20" s="288"/>
      <c r="K20" s="821"/>
      <c r="L20" s="298" t="s">
        <v>264</v>
      </c>
      <c r="M20" s="36">
        <v>0</v>
      </c>
      <c r="N20" s="36">
        <f t="shared" ref="N20:P21" si="4">N11-N17</f>
        <v>49.600000000000009</v>
      </c>
      <c r="O20" s="85">
        <f t="shared" si="4"/>
        <v>0</v>
      </c>
      <c r="P20" s="36">
        <f t="shared" si="4"/>
        <v>0</v>
      </c>
      <c r="Q20" s="36">
        <f t="shared" si="3"/>
        <v>49.600000000000009</v>
      </c>
      <c r="R20" s="825"/>
      <c r="S20" s="826"/>
    </row>
    <row r="21" spans="2:19" ht="17.25" customHeight="1" thickBot="1" x14ac:dyDescent="0.25">
      <c r="B21" s="822"/>
      <c r="C21" s="107">
        <v>0.6</v>
      </c>
      <c r="D21" s="36">
        <v>0</v>
      </c>
      <c r="E21" s="36">
        <v>0</v>
      </c>
      <c r="F21" s="36">
        <v>0</v>
      </c>
      <c r="G21" s="36">
        <f t="shared" si="0"/>
        <v>0</v>
      </c>
      <c r="H21" s="827"/>
      <c r="I21" s="828"/>
      <c r="J21" s="288"/>
      <c r="K21" s="822"/>
      <c r="L21" s="299">
        <v>0.6</v>
      </c>
      <c r="M21" s="37">
        <f>M42</f>
        <v>47</v>
      </c>
      <c r="N21" s="37">
        <f t="shared" si="4"/>
        <v>101.39999999999999</v>
      </c>
      <c r="O21" s="37">
        <f t="shared" si="4"/>
        <v>0</v>
      </c>
      <c r="P21" s="37">
        <f t="shared" si="4"/>
        <v>0</v>
      </c>
      <c r="Q21" s="37">
        <f t="shared" si="3"/>
        <v>148.39999999999998</v>
      </c>
      <c r="R21" s="825"/>
      <c r="S21" s="826"/>
    </row>
    <row r="22" spans="2:19" ht="15.75" customHeight="1" x14ac:dyDescent="0.2">
      <c r="B22" s="820" t="s">
        <v>516</v>
      </c>
      <c r="C22" s="104" t="s">
        <v>259</v>
      </c>
      <c r="D22" s="35">
        <v>227</v>
      </c>
      <c r="E22" s="35">
        <v>169</v>
      </c>
      <c r="F22" s="35">
        <v>11</v>
      </c>
      <c r="G22" s="105">
        <f t="shared" si="0"/>
        <v>407</v>
      </c>
      <c r="H22" s="827"/>
      <c r="I22" s="828"/>
      <c r="J22" s="288"/>
      <c r="K22" s="820" t="s">
        <v>266</v>
      </c>
      <c r="L22" s="296" t="s">
        <v>259</v>
      </c>
      <c r="M22" s="297">
        <f>M10+5</f>
        <v>230</v>
      </c>
      <c r="N22" s="297">
        <f>N10</f>
        <v>169</v>
      </c>
      <c r="O22" s="297">
        <f>O10</f>
        <v>11</v>
      </c>
      <c r="P22" s="297">
        <f>P10</f>
        <v>0</v>
      </c>
      <c r="Q22" s="108">
        <f t="shared" si="3"/>
        <v>410</v>
      </c>
      <c r="R22" s="341"/>
      <c r="S22" s="342"/>
    </row>
    <row r="23" spans="2:19" x14ac:dyDescent="0.2">
      <c r="B23" s="821"/>
      <c r="C23" s="106" t="s">
        <v>264</v>
      </c>
      <c r="D23" s="36">
        <v>90</v>
      </c>
      <c r="E23" s="36">
        <v>66</v>
      </c>
      <c r="F23" s="36">
        <v>4</v>
      </c>
      <c r="G23" s="36">
        <f t="shared" si="0"/>
        <v>160</v>
      </c>
      <c r="H23" s="827"/>
      <c r="I23" s="828"/>
      <c r="J23" s="288"/>
      <c r="K23" s="821"/>
      <c r="L23" s="298" t="s">
        <v>264</v>
      </c>
      <c r="M23" s="36">
        <v>105</v>
      </c>
      <c r="N23" s="36">
        <v>18</v>
      </c>
      <c r="O23" s="36">
        <v>5</v>
      </c>
      <c r="P23" s="36">
        <v>0</v>
      </c>
      <c r="Q23" s="36">
        <f t="shared" si="3"/>
        <v>128</v>
      </c>
      <c r="R23" s="341"/>
      <c r="S23" s="342"/>
    </row>
    <row r="24" spans="2:19" ht="15" customHeight="1" thickBot="1" x14ac:dyDescent="0.25">
      <c r="B24" s="822"/>
      <c r="C24" s="107">
        <v>0.6</v>
      </c>
      <c r="D24" s="36">
        <v>135</v>
      </c>
      <c r="E24" s="36">
        <v>98</v>
      </c>
      <c r="F24" s="36">
        <v>7</v>
      </c>
      <c r="G24" s="36">
        <f t="shared" si="0"/>
        <v>240</v>
      </c>
      <c r="H24" s="827"/>
      <c r="I24" s="828"/>
      <c r="J24" s="288"/>
      <c r="K24" s="822"/>
      <c r="L24" s="299">
        <v>0.6</v>
      </c>
      <c r="M24" s="37">
        <v>158</v>
      </c>
      <c r="N24" s="37">
        <v>4</v>
      </c>
      <c r="O24" s="37">
        <v>6</v>
      </c>
      <c r="P24" s="37">
        <v>0</v>
      </c>
      <c r="Q24" s="37">
        <f t="shared" si="3"/>
        <v>168</v>
      </c>
      <c r="R24" s="341"/>
      <c r="S24" s="342"/>
    </row>
    <row r="25" spans="2:19" ht="15" customHeight="1" x14ac:dyDescent="0.2">
      <c r="B25" s="820" t="s">
        <v>267</v>
      </c>
      <c r="C25" s="104" t="s">
        <v>259</v>
      </c>
      <c r="D25" s="35">
        <v>227</v>
      </c>
      <c r="E25" s="35">
        <v>169</v>
      </c>
      <c r="F25" s="35">
        <v>11</v>
      </c>
      <c r="G25" s="105">
        <f t="shared" si="0"/>
        <v>407</v>
      </c>
      <c r="H25" s="827"/>
      <c r="I25" s="828"/>
      <c r="J25" s="288"/>
      <c r="K25" s="820" t="s">
        <v>780</v>
      </c>
      <c r="L25" s="296" t="s">
        <v>259</v>
      </c>
      <c r="M25" s="297">
        <f>M19</f>
        <v>225</v>
      </c>
      <c r="N25" s="297">
        <f>N19+4</f>
        <v>173</v>
      </c>
      <c r="O25" s="297">
        <f>O19</f>
        <v>11</v>
      </c>
      <c r="P25" s="297">
        <f>P19</f>
        <v>0</v>
      </c>
      <c r="Q25" s="108">
        <f t="shared" si="3"/>
        <v>409</v>
      </c>
      <c r="R25" s="825"/>
      <c r="S25" s="826"/>
    </row>
    <row r="26" spans="2:19" x14ac:dyDescent="0.2">
      <c r="B26" s="821"/>
      <c r="C26" s="106" t="s">
        <v>264</v>
      </c>
      <c r="D26" s="36">
        <v>1</v>
      </c>
      <c r="E26" s="36">
        <v>2</v>
      </c>
      <c r="F26" s="36">
        <v>0</v>
      </c>
      <c r="G26" s="36">
        <f t="shared" si="0"/>
        <v>3</v>
      </c>
      <c r="H26" s="827"/>
      <c r="I26" s="828"/>
      <c r="J26" s="288"/>
      <c r="K26" s="821"/>
      <c r="L26" s="298" t="s">
        <v>264</v>
      </c>
      <c r="M26" s="36">
        <v>91</v>
      </c>
      <c r="N26" s="36">
        <v>18</v>
      </c>
      <c r="O26" s="36">
        <v>5</v>
      </c>
      <c r="P26" s="36">
        <v>0</v>
      </c>
      <c r="Q26" s="36">
        <f t="shared" si="3"/>
        <v>114</v>
      </c>
      <c r="R26" s="825"/>
      <c r="S26" s="826"/>
    </row>
    <row r="27" spans="2:19" ht="18" customHeight="1" thickBot="1" x14ac:dyDescent="0.25">
      <c r="B27" s="822"/>
      <c r="C27" s="107">
        <v>0.6</v>
      </c>
      <c r="D27" s="36">
        <v>1</v>
      </c>
      <c r="E27" s="36">
        <v>3</v>
      </c>
      <c r="F27" s="36">
        <v>0</v>
      </c>
      <c r="G27" s="36">
        <f t="shared" si="0"/>
        <v>4</v>
      </c>
      <c r="H27" s="827"/>
      <c r="I27" s="828"/>
      <c r="J27" s="288"/>
      <c r="K27" s="822"/>
      <c r="L27" s="299">
        <v>0.6</v>
      </c>
      <c r="M27" s="37">
        <v>43</v>
      </c>
      <c r="N27" s="37">
        <v>4</v>
      </c>
      <c r="O27" s="37">
        <v>6</v>
      </c>
      <c r="P27" s="37">
        <v>0</v>
      </c>
      <c r="Q27" s="37">
        <f>SUM(M27:P27)</f>
        <v>53</v>
      </c>
      <c r="R27" s="825"/>
      <c r="S27" s="826"/>
    </row>
    <row r="28" spans="2:19" ht="15" customHeight="1" x14ac:dyDescent="0.2">
      <c r="B28" s="820" t="s">
        <v>517</v>
      </c>
      <c r="C28" s="104" t="s">
        <v>259</v>
      </c>
      <c r="D28" s="35">
        <v>227</v>
      </c>
      <c r="E28" s="35">
        <v>169</v>
      </c>
      <c r="F28" s="35">
        <v>11</v>
      </c>
      <c r="G28" s="105">
        <f t="shared" si="0"/>
        <v>407</v>
      </c>
      <c r="H28" s="827"/>
      <c r="I28" s="828"/>
      <c r="J28" s="288"/>
      <c r="K28" s="820" t="s">
        <v>781</v>
      </c>
      <c r="L28" s="296" t="s">
        <v>259</v>
      </c>
      <c r="M28" s="297">
        <f>M22</f>
        <v>230</v>
      </c>
      <c r="N28" s="297">
        <f>N22</f>
        <v>169</v>
      </c>
      <c r="O28" s="297">
        <f>O22</f>
        <v>11</v>
      </c>
      <c r="P28" s="297">
        <f>P22</f>
        <v>0</v>
      </c>
      <c r="Q28" s="108">
        <f t="shared" ref="Q28:Q32" si="5">SUM(M28:P28)</f>
        <v>410</v>
      </c>
      <c r="R28" s="825"/>
      <c r="S28" s="826"/>
    </row>
    <row r="29" spans="2:19" x14ac:dyDescent="0.2">
      <c r="B29" s="821"/>
      <c r="C29" s="106" t="s">
        <v>264</v>
      </c>
      <c r="D29" s="36">
        <v>4</v>
      </c>
      <c r="E29" s="36">
        <v>2</v>
      </c>
      <c r="F29" s="36">
        <v>0</v>
      </c>
      <c r="G29" s="36">
        <f t="shared" si="0"/>
        <v>6</v>
      </c>
      <c r="H29" s="827" t="s">
        <v>268</v>
      </c>
      <c r="I29" s="828"/>
      <c r="J29" s="288"/>
      <c r="K29" s="821"/>
      <c r="L29" s="298" t="s">
        <v>264</v>
      </c>
      <c r="M29" s="36">
        <v>1</v>
      </c>
      <c r="N29" s="36">
        <f>N23-N26</f>
        <v>0</v>
      </c>
      <c r="O29" s="36">
        <f>O23-O26</f>
        <v>0</v>
      </c>
      <c r="P29" s="36">
        <v>0</v>
      </c>
      <c r="Q29" s="36">
        <f t="shared" si="5"/>
        <v>1</v>
      </c>
      <c r="R29" s="825"/>
      <c r="S29" s="826"/>
    </row>
    <row r="30" spans="2:19" ht="15" customHeight="1" thickBot="1" x14ac:dyDescent="0.25">
      <c r="B30" s="822"/>
      <c r="C30" s="107" t="s">
        <v>514</v>
      </c>
      <c r="D30" s="37">
        <v>5</v>
      </c>
      <c r="E30" s="37">
        <v>4</v>
      </c>
      <c r="F30" s="37">
        <v>0</v>
      </c>
      <c r="G30" s="37">
        <f t="shared" si="0"/>
        <v>9</v>
      </c>
      <c r="H30" s="829"/>
      <c r="I30" s="830"/>
      <c r="J30" s="288"/>
      <c r="K30" s="822"/>
      <c r="L30" s="299">
        <v>0.6</v>
      </c>
      <c r="M30" s="37">
        <f>M24-M27</f>
        <v>115</v>
      </c>
      <c r="N30" s="37">
        <f>N24-N27</f>
        <v>0</v>
      </c>
      <c r="O30" s="37">
        <f>O24-O27</f>
        <v>0</v>
      </c>
      <c r="P30" s="37">
        <v>0</v>
      </c>
      <c r="Q30" s="37">
        <f t="shared" si="5"/>
        <v>115</v>
      </c>
      <c r="R30" s="825"/>
      <c r="S30" s="826"/>
    </row>
    <row r="31" spans="2:19" ht="15" customHeight="1" x14ac:dyDescent="0.2">
      <c r="B31" s="820" t="s">
        <v>269</v>
      </c>
      <c r="C31" s="104" t="s">
        <v>259</v>
      </c>
      <c r="D31" s="35">
        <v>227</v>
      </c>
      <c r="E31" s="35">
        <v>169</v>
      </c>
      <c r="F31" s="35">
        <v>11</v>
      </c>
      <c r="G31" s="105">
        <f t="shared" si="0"/>
        <v>407</v>
      </c>
      <c r="H31" s="823"/>
      <c r="I31" s="824"/>
      <c r="J31" s="288"/>
      <c r="K31" s="820" t="s">
        <v>270</v>
      </c>
      <c r="L31" s="296" t="s">
        <v>259</v>
      </c>
      <c r="M31" s="297">
        <f>M10</f>
        <v>225</v>
      </c>
      <c r="N31" s="297">
        <f>N10</f>
        <v>169</v>
      </c>
      <c r="O31" s="297">
        <f>O10</f>
        <v>11</v>
      </c>
      <c r="P31" s="297">
        <f>P10</f>
        <v>0</v>
      </c>
      <c r="Q31" s="108">
        <f t="shared" si="5"/>
        <v>405</v>
      </c>
      <c r="R31" s="825"/>
      <c r="S31" s="826"/>
    </row>
    <row r="32" spans="2:19" x14ac:dyDescent="0.2">
      <c r="B32" s="821"/>
      <c r="C32" s="106" t="s">
        <v>264</v>
      </c>
      <c r="D32" s="36">
        <v>90</v>
      </c>
      <c r="E32" s="36">
        <v>65</v>
      </c>
      <c r="F32" s="36">
        <v>4</v>
      </c>
      <c r="G32" s="36">
        <f t="shared" si="0"/>
        <v>159</v>
      </c>
      <c r="H32" s="827"/>
      <c r="I32" s="828"/>
      <c r="J32" s="288"/>
      <c r="K32" s="821"/>
      <c r="L32" s="298" t="s">
        <v>264</v>
      </c>
      <c r="M32" s="36">
        <v>1</v>
      </c>
      <c r="N32" s="36">
        <v>0</v>
      </c>
      <c r="O32" s="36">
        <f>O17-O26</f>
        <v>0</v>
      </c>
      <c r="P32" s="36">
        <v>0</v>
      </c>
      <c r="Q32" s="36">
        <f t="shared" si="5"/>
        <v>1</v>
      </c>
      <c r="R32" s="825"/>
      <c r="S32" s="826"/>
    </row>
    <row r="33" spans="2:19" ht="15.75" customHeight="1" thickBot="1" x14ac:dyDescent="0.25">
      <c r="B33" s="822"/>
      <c r="C33" s="107">
        <v>0.6</v>
      </c>
      <c r="D33" s="36">
        <v>135</v>
      </c>
      <c r="E33" s="36">
        <v>98</v>
      </c>
      <c r="F33" s="36">
        <v>7</v>
      </c>
      <c r="G33" s="36">
        <f t="shared" si="0"/>
        <v>240</v>
      </c>
      <c r="H33" s="827"/>
      <c r="I33" s="828"/>
      <c r="J33" s="288"/>
      <c r="K33" s="822"/>
      <c r="L33" s="299">
        <v>0.6</v>
      </c>
      <c r="M33" s="37">
        <v>0</v>
      </c>
      <c r="N33" s="37">
        <v>0</v>
      </c>
      <c r="O33" s="37">
        <f>O18-O27</f>
        <v>0</v>
      </c>
      <c r="P33" s="37">
        <v>0</v>
      </c>
      <c r="Q33" s="37">
        <f>SUM(M33:P33)</f>
        <v>0</v>
      </c>
      <c r="R33" s="825"/>
      <c r="S33" s="826"/>
    </row>
    <row r="34" spans="2:19" ht="15" customHeight="1" x14ac:dyDescent="0.2">
      <c r="B34" s="820" t="s">
        <v>518</v>
      </c>
      <c r="C34" s="104" t="s">
        <v>259</v>
      </c>
      <c r="D34" s="35">
        <v>227</v>
      </c>
      <c r="E34" s="35">
        <v>169</v>
      </c>
      <c r="F34" s="35">
        <v>11</v>
      </c>
      <c r="G34" s="105">
        <f t="shared" si="0"/>
        <v>407</v>
      </c>
      <c r="H34" s="827"/>
      <c r="I34" s="828"/>
      <c r="J34" s="288"/>
      <c r="K34" s="820" t="s">
        <v>271</v>
      </c>
      <c r="L34" s="296" t="s">
        <v>259</v>
      </c>
      <c r="M34" s="297">
        <f>SUM(M35:M36)</f>
        <v>143</v>
      </c>
      <c r="N34" s="297">
        <f>SUM(N35+N36)</f>
        <v>187</v>
      </c>
      <c r="O34" s="297">
        <f>O35+O36</f>
        <v>4</v>
      </c>
      <c r="P34" s="297">
        <v>0</v>
      </c>
      <c r="Q34" s="108">
        <f>SUM(M34:P34)</f>
        <v>334</v>
      </c>
      <c r="R34" s="832" t="s">
        <v>286</v>
      </c>
      <c r="S34" s="833"/>
    </row>
    <row r="35" spans="2:19" x14ac:dyDescent="0.2">
      <c r="B35" s="821"/>
      <c r="C35" s="106" t="s">
        <v>264</v>
      </c>
      <c r="D35" s="36">
        <v>90</v>
      </c>
      <c r="E35" s="36">
        <v>64</v>
      </c>
      <c r="F35" s="36">
        <v>4</v>
      </c>
      <c r="G35" s="36">
        <f t="shared" si="0"/>
        <v>158</v>
      </c>
      <c r="H35" s="827"/>
      <c r="I35" s="828"/>
      <c r="J35" s="288"/>
      <c r="K35" s="821"/>
      <c r="L35" s="298" t="s">
        <v>264</v>
      </c>
      <c r="M35" s="36">
        <v>57</v>
      </c>
      <c r="N35" s="36">
        <v>75</v>
      </c>
      <c r="O35" s="36">
        <v>2</v>
      </c>
      <c r="P35" s="36">
        <v>1</v>
      </c>
      <c r="Q35" s="36">
        <f t="shared" ref="Q35:Q48" si="6">SUM(M35:P35)</f>
        <v>135</v>
      </c>
      <c r="R35" s="832"/>
      <c r="S35" s="833"/>
    </row>
    <row r="36" spans="2:19" ht="17.25" customHeight="1" thickBot="1" x14ac:dyDescent="0.25">
      <c r="B36" s="822"/>
      <c r="C36" s="107">
        <v>0.6</v>
      </c>
      <c r="D36" s="36">
        <v>134</v>
      </c>
      <c r="E36" s="36">
        <v>95</v>
      </c>
      <c r="F36" s="36">
        <v>6</v>
      </c>
      <c r="G36" s="36">
        <f t="shared" si="0"/>
        <v>235</v>
      </c>
      <c r="H36" s="827"/>
      <c r="I36" s="828"/>
      <c r="J36" s="288"/>
      <c r="K36" s="822"/>
      <c r="L36" s="299">
        <v>0.6</v>
      </c>
      <c r="M36" s="37">
        <v>86</v>
      </c>
      <c r="N36" s="37">
        <v>112</v>
      </c>
      <c r="O36" s="37">
        <v>2</v>
      </c>
      <c r="P36" s="37">
        <v>2</v>
      </c>
      <c r="Q36" s="37">
        <f t="shared" si="6"/>
        <v>202</v>
      </c>
      <c r="R36" s="832"/>
      <c r="S36" s="833"/>
    </row>
    <row r="37" spans="2:19" ht="13.5" customHeight="1" x14ac:dyDescent="0.2">
      <c r="B37" s="820" t="s">
        <v>272</v>
      </c>
      <c r="C37" s="104" t="s">
        <v>259</v>
      </c>
      <c r="D37" s="35">
        <v>227</v>
      </c>
      <c r="E37" s="35">
        <v>169</v>
      </c>
      <c r="F37" s="35">
        <v>11</v>
      </c>
      <c r="G37" s="105">
        <f t="shared" si="0"/>
        <v>407</v>
      </c>
      <c r="H37" s="827"/>
      <c r="I37" s="828"/>
      <c r="J37" s="288"/>
      <c r="K37" s="820" t="s">
        <v>273</v>
      </c>
      <c r="L37" s="296" t="s">
        <v>259</v>
      </c>
      <c r="M37" s="297">
        <f>SUM(M38+M39)</f>
        <v>169</v>
      </c>
      <c r="N37" s="297">
        <f>N38+N39</f>
        <v>98</v>
      </c>
      <c r="O37" s="297">
        <f>O38+O39</f>
        <v>2</v>
      </c>
      <c r="P37" s="297">
        <v>0</v>
      </c>
      <c r="Q37" s="108">
        <f t="shared" si="6"/>
        <v>269</v>
      </c>
      <c r="R37" s="832" t="s">
        <v>286</v>
      </c>
      <c r="S37" s="833"/>
    </row>
    <row r="38" spans="2:19" x14ac:dyDescent="0.2">
      <c r="B38" s="821"/>
      <c r="C38" s="106" t="s">
        <v>264</v>
      </c>
      <c r="D38" s="36">
        <v>0</v>
      </c>
      <c r="E38" s="36">
        <v>2</v>
      </c>
      <c r="F38" s="36">
        <v>0</v>
      </c>
      <c r="G38" s="36">
        <f t="shared" si="0"/>
        <v>2</v>
      </c>
      <c r="H38" s="827"/>
      <c r="I38" s="828"/>
      <c r="J38" s="288"/>
      <c r="K38" s="821"/>
      <c r="L38" s="298" t="s">
        <v>264</v>
      </c>
      <c r="M38" s="36">
        <v>68</v>
      </c>
      <c r="N38" s="36">
        <v>39</v>
      </c>
      <c r="O38" s="36">
        <v>0.8</v>
      </c>
      <c r="P38" s="36">
        <v>0</v>
      </c>
      <c r="Q38" s="36">
        <f t="shared" si="6"/>
        <v>107.8</v>
      </c>
      <c r="R38" s="832"/>
      <c r="S38" s="833"/>
    </row>
    <row r="39" spans="2:19" ht="14.25" customHeight="1" thickBot="1" x14ac:dyDescent="0.25">
      <c r="B39" s="822"/>
      <c r="C39" s="107">
        <v>0.6</v>
      </c>
      <c r="D39" s="36">
        <v>1</v>
      </c>
      <c r="E39" s="36">
        <v>2</v>
      </c>
      <c r="F39" s="36">
        <v>1</v>
      </c>
      <c r="G39" s="36">
        <f t="shared" si="0"/>
        <v>4</v>
      </c>
      <c r="H39" s="827"/>
      <c r="I39" s="828"/>
      <c r="J39" s="288"/>
      <c r="K39" s="822"/>
      <c r="L39" s="301">
        <v>0.6</v>
      </c>
      <c r="M39" s="37">
        <v>101</v>
      </c>
      <c r="N39" s="37">
        <v>59</v>
      </c>
      <c r="O39" s="37">
        <v>1.2</v>
      </c>
      <c r="P39" s="37">
        <v>0</v>
      </c>
      <c r="Q39" s="37">
        <f t="shared" si="6"/>
        <v>161.19999999999999</v>
      </c>
      <c r="R39" s="832"/>
      <c r="S39" s="833"/>
    </row>
    <row r="40" spans="2:19" ht="13.5" customHeight="1" x14ac:dyDescent="0.2">
      <c r="B40" s="820" t="s">
        <v>519</v>
      </c>
      <c r="C40" s="104" t="s">
        <v>259</v>
      </c>
      <c r="D40" s="35">
        <v>227</v>
      </c>
      <c r="E40" s="35">
        <v>169</v>
      </c>
      <c r="F40" s="35">
        <v>11</v>
      </c>
      <c r="G40" s="105">
        <f t="shared" si="0"/>
        <v>407</v>
      </c>
      <c r="H40" s="827"/>
      <c r="I40" s="828"/>
      <c r="J40" s="288"/>
      <c r="K40" s="820" t="s">
        <v>274</v>
      </c>
      <c r="L40" s="296" t="s">
        <v>259</v>
      </c>
      <c r="M40" s="297">
        <f>SUM(M41+M42)</f>
        <v>78</v>
      </c>
      <c r="N40" s="297">
        <f>N41+N42</f>
        <v>56</v>
      </c>
      <c r="O40" s="297">
        <f>O41+O42</f>
        <v>0</v>
      </c>
      <c r="P40" s="297">
        <v>0</v>
      </c>
      <c r="Q40" s="108">
        <f t="shared" si="6"/>
        <v>134</v>
      </c>
      <c r="R40" s="832" t="s">
        <v>286</v>
      </c>
      <c r="S40" s="833"/>
    </row>
    <row r="41" spans="2:19" x14ac:dyDescent="0.2">
      <c r="B41" s="821"/>
      <c r="C41" s="106" t="s">
        <v>264</v>
      </c>
      <c r="D41" s="36">
        <v>2</v>
      </c>
      <c r="E41" s="36">
        <v>2</v>
      </c>
      <c r="F41" s="36">
        <v>0</v>
      </c>
      <c r="G41" s="36">
        <v>0</v>
      </c>
      <c r="H41" s="827" t="s">
        <v>275</v>
      </c>
      <c r="I41" s="828"/>
      <c r="J41" s="288"/>
      <c r="K41" s="821"/>
      <c r="L41" s="298" t="s">
        <v>264</v>
      </c>
      <c r="M41" s="36">
        <v>31</v>
      </c>
      <c r="N41" s="36">
        <v>22</v>
      </c>
      <c r="O41" s="36">
        <v>0</v>
      </c>
      <c r="P41" s="36">
        <v>0</v>
      </c>
      <c r="Q41" s="36">
        <f t="shared" si="6"/>
        <v>53</v>
      </c>
      <c r="R41" s="832"/>
      <c r="S41" s="833"/>
    </row>
    <row r="42" spans="2:19" ht="17.25" customHeight="1" thickBot="1" x14ac:dyDescent="0.25">
      <c r="B42" s="837"/>
      <c r="C42" s="109">
        <v>0.6</v>
      </c>
      <c r="D42" s="37">
        <v>4</v>
      </c>
      <c r="E42" s="37">
        <v>3</v>
      </c>
      <c r="F42" s="37">
        <v>0</v>
      </c>
      <c r="G42" s="37">
        <f t="shared" ref="G42" si="7">+D42+E42+F42</f>
        <v>7</v>
      </c>
      <c r="H42" s="829"/>
      <c r="I42" s="830"/>
      <c r="J42" s="288"/>
      <c r="K42" s="822"/>
      <c r="L42" s="301">
        <v>0.6</v>
      </c>
      <c r="M42" s="37">
        <v>47</v>
      </c>
      <c r="N42" s="37">
        <v>34</v>
      </c>
      <c r="O42" s="37">
        <v>0</v>
      </c>
      <c r="P42" s="37">
        <v>0</v>
      </c>
      <c r="Q42" s="37">
        <f t="shared" si="6"/>
        <v>81</v>
      </c>
      <c r="R42" s="832"/>
      <c r="S42" s="833"/>
    </row>
    <row r="43" spans="2:19" ht="15" customHeight="1" x14ac:dyDescent="0.2">
      <c r="B43" s="34"/>
      <c r="K43" s="820" t="s">
        <v>276</v>
      </c>
      <c r="L43" s="296" t="s">
        <v>259</v>
      </c>
      <c r="M43" s="297">
        <f>SUM(M44+M45)</f>
        <v>96</v>
      </c>
      <c r="N43" s="297">
        <f>N44+N45</f>
        <v>39</v>
      </c>
      <c r="O43" s="297">
        <f>O44+O45</f>
        <v>3.2</v>
      </c>
      <c r="P43" s="297">
        <v>0</v>
      </c>
      <c r="Q43" s="108">
        <f t="shared" si="6"/>
        <v>138.19999999999999</v>
      </c>
      <c r="R43" s="832" t="s">
        <v>286</v>
      </c>
      <c r="S43" s="833"/>
    </row>
    <row r="44" spans="2:19" ht="15.75" customHeight="1" x14ac:dyDescent="0.2">
      <c r="B44" s="34"/>
      <c r="K44" s="821"/>
      <c r="L44" s="298" t="s">
        <v>264</v>
      </c>
      <c r="M44" s="36">
        <v>38</v>
      </c>
      <c r="N44" s="36">
        <v>16</v>
      </c>
      <c r="O44" s="36">
        <v>1.2</v>
      </c>
      <c r="P44" s="36">
        <v>1</v>
      </c>
      <c r="Q44" s="36">
        <f t="shared" si="6"/>
        <v>56.2</v>
      </c>
      <c r="R44" s="832"/>
      <c r="S44" s="833"/>
    </row>
    <row r="45" spans="2:19" ht="27" customHeight="1" thickBot="1" x14ac:dyDescent="0.25">
      <c r="B45" s="834"/>
      <c r="C45" s="834"/>
      <c r="D45" s="834"/>
      <c r="E45" s="834"/>
      <c r="F45" s="834"/>
      <c r="G45" s="834"/>
      <c r="H45" s="834"/>
      <c r="I45" s="834"/>
      <c r="J45" s="343"/>
      <c r="K45" s="822"/>
      <c r="L45" s="301">
        <v>0.6</v>
      </c>
      <c r="M45" s="37">
        <v>58</v>
      </c>
      <c r="N45" s="37">
        <v>23</v>
      </c>
      <c r="O45" s="37">
        <v>2</v>
      </c>
      <c r="P45" s="37">
        <v>2</v>
      </c>
      <c r="Q45" s="37">
        <f t="shared" si="6"/>
        <v>85</v>
      </c>
      <c r="R45" s="832"/>
      <c r="S45" s="833"/>
    </row>
    <row r="46" spans="2:19" x14ac:dyDescent="0.2">
      <c r="K46" s="820" t="s">
        <v>782</v>
      </c>
      <c r="L46" s="296" t="s">
        <v>259</v>
      </c>
      <c r="M46" s="297">
        <v>231</v>
      </c>
      <c r="N46" s="297">
        <f>N47+N48</f>
        <v>154</v>
      </c>
      <c r="O46" s="297">
        <f>O47+O48</f>
        <v>12</v>
      </c>
      <c r="P46" s="297">
        <f>P10</f>
        <v>0</v>
      </c>
      <c r="Q46" s="108">
        <f t="shared" si="6"/>
        <v>397</v>
      </c>
      <c r="R46" s="832" t="s">
        <v>286</v>
      </c>
      <c r="S46" s="833"/>
    </row>
    <row r="47" spans="2:19" x14ac:dyDescent="0.2">
      <c r="K47" s="821"/>
      <c r="L47" s="298" t="s">
        <v>264</v>
      </c>
      <c r="M47" s="36">
        <v>92</v>
      </c>
      <c r="N47" s="36">
        <v>62</v>
      </c>
      <c r="O47" s="36">
        <v>5</v>
      </c>
      <c r="P47" s="36">
        <v>0</v>
      </c>
      <c r="Q47" s="36">
        <f t="shared" si="6"/>
        <v>159</v>
      </c>
      <c r="R47" s="835"/>
      <c r="S47" s="836"/>
    </row>
    <row r="48" spans="2:19" ht="24.75" customHeight="1" thickBot="1" x14ac:dyDescent="0.25">
      <c r="K48" s="822"/>
      <c r="L48" s="301">
        <v>0.6</v>
      </c>
      <c r="M48" s="37">
        <v>139</v>
      </c>
      <c r="N48" s="37">
        <v>92</v>
      </c>
      <c r="O48" s="37">
        <v>7</v>
      </c>
      <c r="P48" s="37">
        <v>0</v>
      </c>
      <c r="Q48" s="37">
        <f t="shared" si="6"/>
        <v>238</v>
      </c>
      <c r="R48" s="832"/>
      <c r="S48" s="833"/>
    </row>
    <row r="49" spans="11:19" ht="45.75" customHeight="1" x14ac:dyDescent="0.2">
      <c r="K49" s="820" t="s">
        <v>277</v>
      </c>
      <c r="L49" s="296" t="s">
        <v>259</v>
      </c>
      <c r="M49" s="297">
        <f>SUM(M50+M51)</f>
        <v>343</v>
      </c>
      <c r="N49" s="297">
        <f>N50+N51</f>
        <v>193</v>
      </c>
      <c r="O49" s="297">
        <f>O50+O51</f>
        <v>5</v>
      </c>
      <c r="P49" s="297">
        <f>P37+P40+P43</f>
        <v>0</v>
      </c>
      <c r="Q49" s="108">
        <f t="shared" ref="Q49:Q54" si="8">SUM(M49:P49)</f>
        <v>541</v>
      </c>
      <c r="R49" s="832" t="s">
        <v>286</v>
      </c>
      <c r="S49" s="833"/>
    </row>
    <row r="50" spans="11:19" x14ac:dyDescent="0.2">
      <c r="K50" s="821"/>
      <c r="L50" s="298" t="s">
        <v>264</v>
      </c>
      <c r="M50" s="36">
        <v>137</v>
      </c>
      <c r="N50" s="36">
        <v>77</v>
      </c>
      <c r="O50" s="36">
        <v>2</v>
      </c>
      <c r="P50" s="36">
        <v>2</v>
      </c>
      <c r="Q50" s="36">
        <f t="shared" si="8"/>
        <v>218</v>
      </c>
      <c r="R50" s="832"/>
      <c r="S50" s="833"/>
    </row>
    <row r="51" spans="11:19" ht="27" customHeight="1" thickBot="1" x14ac:dyDescent="0.25">
      <c r="K51" s="822"/>
      <c r="L51" s="301">
        <v>0.6</v>
      </c>
      <c r="M51" s="37">
        <v>206</v>
      </c>
      <c r="N51" s="37">
        <v>116</v>
      </c>
      <c r="O51" s="37">
        <v>3</v>
      </c>
      <c r="P51" s="37">
        <f>P39+P42+P45</f>
        <v>2</v>
      </c>
      <c r="Q51" s="37">
        <f t="shared" si="8"/>
        <v>327</v>
      </c>
      <c r="R51" s="832"/>
      <c r="S51" s="833"/>
    </row>
    <row r="52" spans="11:19" x14ac:dyDescent="0.2">
      <c r="K52" s="820" t="s">
        <v>278</v>
      </c>
      <c r="L52" s="296" t="s">
        <v>259</v>
      </c>
      <c r="M52" s="297">
        <f>M37+M40+M43</f>
        <v>343</v>
      </c>
      <c r="N52" s="297">
        <f>N10</f>
        <v>169</v>
      </c>
      <c r="O52" s="297">
        <f>O10</f>
        <v>11</v>
      </c>
      <c r="P52" s="297">
        <f>P10</f>
        <v>0</v>
      </c>
      <c r="Q52" s="108">
        <f t="shared" si="8"/>
        <v>523</v>
      </c>
      <c r="R52" s="832" t="s">
        <v>286</v>
      </c>
      <c r="S52" s="833"/>
    </row>
    <row r="53" spans="11:19" x14ac:dyDescent="0.2">
      <c r="K53" s="821"/>
      <c r="L53" s="298" t="s">
        <v>264</v>
      </c>
      <c r="M53" s="38">
        <v>0</v>
      </c>
      <c r="N53" s="36">
        <v>0</v>
      </c>
      <c r="O53" s="36">
        <v>0</v>
      </c>
      <c r="P53" s="36">
        <v>0</v>
      </c>
      <c r="Q53" s="36">
        <f t="shared" si="8"/>
        <v>0</v>
      </c>
      <c r="R53" s="825"/>
      <c r="S53" s="826"/>
    </row>
    <row r="54" spans="11:19" ht="21" customHeight="1" thickBot="1" x14ac:dyDescent="0.25">
      <c r="K54" s="837"/>
      <c r="L54" s="302">
        <v>0.6</v>
      </c>
      <c r="M54" s="37">
        <v>0</v>
      </c>
      <c r="N54" s="37">
        <v>0</v>
      </c>
      <c r="O54" s="37">
        <v>0</v>
      </c>
      <c r="P54" s="37">
        <v>0</v>
      </c>
      <c r="Q54" s="37">
        <f t="shared" si="8"/>
        <v>0</v>
      </c>
      <c r="R54" s="838"/>
      <c r="S54" s="839"/>
    </row>
    <row r="55" spans="11:19" ht="15.75" customHeight="1" x14ac:dyDescent="0.2"/>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K49:K51"/>
    <mergeCell ref="R49:S49"/>
    <mergeCell ref="R50:S50"/>
    <mergeCell ref="R51:S51"/>
    <mergeCell ref="K52:K54"/>
    <mergeCell ref="R52:S52"/>
    <mergeCell ref="R53:S53"/>
    <mergeCell ref="R54:S54"/>
    <mergeCell ref="K43:K45"/>
    <mergeCell ref="R43:S43"/>
    <mergeCell ref="R44:S44"/>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R25:S25"/>
    <mergeCell ref="H26:I26"/>
    <mergeCell ref="R26:S26"/>
    <mergeCell ref="H27:I27"/>
    <mergeCell ref="R27:S27"/>
    <mergeCell ref="B28:B30"/>
    <mergeCell ref="H28:I28"/>
    <mergeCell ref="K28:K30"/>
    <mergeCell ref="R28:S28"/>
    <mergeCell ref="H29:I29"/>
    <mergeCell ref="R29:S29"/>
    <mergeCell ref="H30:I30"/>
    <mergeCell ref="R30:S30"/>
    <mergeCell ref="B22:B24"/>
    <mergeCell ref="H22:I22"/>
    <mergeCell ref="K22:K24"/>
    <mergeCell ref="H23:I23"/>
    <mergeCell ref="H24:I24"/>
    <mergeCell ref="B25:B27"/>
    <mergeCell ref="H25:I25"/>
    <mergeCell ref="K25:K27"/>
    <mergeCell ref="B19:B21"/>
    <mergeCell ref="H19:I19"/>
    <mergeCell ref="K19:K21"/>
    <mergeCell ref="R19:S19"/>
    <mergeCell ref="H20:I20"/>
    <mergeCell ref="R20:S20"/>
    <mergeCell ref="H21:I21"/>
    <mergeCell ref="R21:S21"/>
    <mergeCell ref="B16:B18"/>
    <mergeCell ref="H16:I16"/>
    <mergeCell ref="K16:K18"/>
    <mergeCell ref="R16:S16"/>
    <mergeCell ref="H17:I17"/>
    <mergeCell ref="R17:S17"/>
    <mergeCell ref="H18:I18"/>
    <mergeCell ref="R18:S1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H9:I9"/>
    <mergeCell ref="R9:S9"/>
    <mergeCell ref="B6:I6"/>
    <mergeCell ref="K6:S6"/>
    <mergeCell ref="B7:C8"/>
    <mergeCell ref="D7:D8"/>
    <mergeCell ref="E7:E8"/>
    <mergeCell ref="F7:F8"/>
    <mergeCell ref="G7:G8"/>
    <mergeCell ref="H7:I8"/>
    <mergeCell ref="K7:L8"/>
    <mergeCell ref="M7:M8"/>
    <mergeCell ref="B2:I3"/>
    <mergeCell ref="K2:S3"/>
    <mergeCell ref="B4:F5"/>
    <mergeCell ref="K4:O5"/>
    <mergeCell ref="P4:Q4"/>
    <mergeCell ref="P5:Q5"/>
    <mergeCell ref="N7:N8"/>
    <mergeCell ref="O7:O8"/>
    <mergeCell ref="P7:P8"/>
    <mergeCell ref="Q7:Q8"/>
    <mergeCell ref="R7:S8"/>
  </mergeCells>
  <conditionalFormatting sqref="D29:F30 D32:F33 D35:F36 D41:F42 D14:F15 D38:F39 D10:F12 D20:F21 H10:H35 H37:H42 D23:F24 D26:F27 D17:F18">
    <cfRule type="cellIs" dxfId="102" priority="92" operator="lessThan">
      <formula>0</formula>
    </cfRule>
  </conditionalFormatting>
  <conditionalFormatting sqref="G13">
    <cfRule type="cellIs" dxfId="101" priority="90" operator="lessThan">
      <formula>0</formula>
    </cfRule>
  </conditionalFormatting>
  <conditionalFormatting sqref="G16">
    <cfRule type="cellIs" dxfId="100" priority="89" operator="lessThan">
      <formula>0</formula>
    </cfRule>
  </conditionalFormatting>
  <conditionalFormatting sqref="G19">
    <cfRule type="cellIs" dxfId="99" priority="88" operator="lessThan">
      <formula>0</formula>
    </cfRule>
  </conditionalFormatting>
  <conditionalFormatting sqref="H36">
    <cfRule type="cellIs" dxfId="98" priority="87" operator="lessThan">
      <formula>0</formula>
    </cfRule>
  </conditionalFormatting>
  <conditionalFormatting sqref="G17:G18 G23:G24 G29:G30 G32:G33 G35:G36 G41:G42 G14:G15 G26:G27 G38:G39 G10:G12 G20:G21">
    <cfRule type="cellIs" dxfId="97" priority="91" operator="lessThan">
      <formula>0</formula>
    </cfRule>
  </conditionalFormatting>
  <conditionalFormatting sqref="D16:F16">
    <cfRule type="cellIs" dxfId="96" priority="86" operator="lessThan">
      <formula>0</formula>
    </cfRule>
  </conditionalFormatting>
  <conditionalFormatting sqref="D19:F19">
    <cfRule type="cellIs" dxfId="95" priority="85" operator="lessThan">
      <formula>0</formula>
    </cfRule>
  </conditionalFormatting>
  <conditionalFormatting sqref="D22:F22">
    <cfRule type="cellIs" dxfId="94" priority="84" operator="lessThan">
      <formula>0</formula>
    </cfRule>
  </conditionalFormatting>
  <conditionalFormatting sqref="D25:F25">
    <cfRule type="cellIs" dxfId="93" priority="83" operator="lessThan">
      <formula>0</formula>
    </cfRule>
  </conditionalFormatting>
  <conditionalFormatting sqref="D28:F28">
    <cfRule type="cellIs" dxfId="92" priority="82" operator="lessThan">
      <formula>0</formula>
    </cfRule>
  </conditionalFormatting>
  <conditionalFormatting sqref="D31:F31">
    <cfRule type="cellIs" dxfId="91" priority="81" operator="lessThan">
      <formula>0</formula>
    </cfRule>
  </conditionalFormatting>
  <conditionalFormatting sqref="D34:F34">
    <cfRule type="cellIs" dxfId="90" priority="80" operator="lessThan">
      <formula>0</formula>
    </cfRule>
  </conditionalFormatting>
  <conditionalFormatting sqref="D37:F37">
    <cfRule type="cellIs" dxfId="89" priority="79" operator="lessThan">
      <formula>0</formula>
    </cfRule>
  </conditionalFormatting>
  <conditionalFormatting sqref="D40:F40">
    <cfRule type="cellIs" dxfId="88" priority="78" operator="lessThan">
      <formula>0</formula>
    </cfRule>
  </conditionalFormatting>
  <conditionalFormatting sqref="D13:F13">
    <cfRule type="cellIs" dxfId="87" priority="77" operator="lessThan">
      <formula>0</formula>
    </cfRule>
  </conditionalFormatting>
  <conditionalFormatting sqref="G22">
    <cfRule type="cellIs" dxfId="86" priority="76" operator="lessThan">
      <formula>0</formula>
    </cfRule>
  </conditionalFormatting>
  <conditionalFormatting sqref="G25">
    <cfRule type="cellIs" dxfId="85" priority="75" operator="lessThan">
      <formula>0</formula>
    </cfRule>
  </conditionalFormatting>
  <conditionalFormatting sqref="G28">
    <cfRule type="cellIs" dxfId="84" priority="74" operator="lessThan">
      <formula>0</formula>
    </cfRule>
  </conditionalFormatting>
  <conditionalFormatting sqref="G31">
    <cfRule type="cellIs" dxfId="83" priority="73" operator="lessThan">
      <formula>0</formula>
    </cfRule>
  </conditionalFormatting>
  <conditionalFormatting sqref="G34">
    <cfRule type="cellIs" dxfId="82" priority="72" operator="lessThan">
      <formula>0</formula>
    </cfRule>
  </conditionalFormatting>
  <conditionalFormatting sqref="G37">
    <cfRule type="cellIs" dxfId="81" priority="71" operator="lessThan">
      <formula>0</formula>
    </cfRule>
  </conditionalFormatting>
  <conditionalFormatting sqref="G40">
    <cfRule type="cellIs" dxfId="80" priority="70" operator="lessThan">
      <formula>0</formula>
    </cfRule>
  </conditionalFormatting>
  <conditionalFormatting sqref="R10:R33 R53:R54">
    <cfRule type="cellIs" dxfId="79" priority="69" operator="lessThan">
      <formula>0</formula>
    </cfRule>
  </conditionalFormatting>
  <conditionalFormatting sqref="P10:Q10 M10:N12 O11:Q12">
    <cfRule type="cellIs" dxfId="78" priority="68" operator="lessThan">
      <formula>0</formula>
    </cfRule>
  </conditionalFormatting>
  <conditionalFormatting sqref="O10">
    <cfRule type="cellIs" dxfId="77" priority="67" operator="lessThan">
      <formula>0</formula>
    </cfRule>
  </conditionalFormatting>
  <conditionalFormatting sqref="M14:N15 P14:Q15 Q13">
    <cfRule type="cellIs" dxfId="76" priority="66" operator="lessThan">
      <formula>0</formula>
    </cfRule>
  </conditionalFormatting>
  <conditionalFormatting sqref="O14:O15">
    <cfRule type="cellIs" dxfId="75" priority="65" operator="lessThan">
      <formula>0</formula>
    </cfRule>
  </conditionalFormatting>
  <conditionalFormatting sqref="M13:N13 P13">
    <cfRule type="cellIs" dxfId="74" priority="64" operator="lessThan">
      <formula>0</formula>
    </cfRule>
  </conditionalFormatting>
  <conditionalFormatting sqref="O13">
    <cfRule type="cellIs" dxfId="73" priority="63" operator="lessThan">
      <formula>0</formula>
    </cfRule>
  </conditionalFormatting>
  <conditionalFormatting sqref="M17:N18 P17:Q18">
    <cfRule type="cellIs" dxfId="72" priority="62" operator="lessThan">
      <formula>0</formula>
    </cfRule>
  </conditionalFormatting>
  <conditionalFormatting sqref="O17:O18">
    <cfRule type="cellIs" dxfId="71" priority="61" operator="lessThan">
      <formula>0</formula>
    </cfRule>
  </conditionalFormatting>
  <conditionalFormatting sqref="Q16">
    <cfRule type="cellIs" dxfId="70" priority="60" operator="lessThan">
      <formula>0</formula>
    </cfRule>
  </conditionalFormatting>
  <conditionalFormatting sqref="M16:N16 P16">
    <cfRule type="cellIs" dxfId="69" priority="59" operator="lessThan">
      <formula>0</formula>
    </cfRule>
  </conditionalFormatting>
  <conditionalFormatting sqref="O16">
    <cfRule type="cellIs" dxfId="68" priority="58" operator="lessThan">
      <formula>0</formula>
    </cfRule>
  </conditionalFormatting>
  <conditionalFormatting sqref="M20:Q21">
    <cfRule type="cellIs" dxfId="67" priority="57" operator="lessThan">
      <formula>0</formula>
    </cfRule>
  </conditionalFormatting>
  <conditionalFormatting sqref="M19:N19 P19:Q19">
    <cfRule type="cellIs" dxfId="66" priority="56" operator="lessThan">
      <formula>0</formula>
    </cfRule>
  </conditionalFormatting>
  <conditionalFormatting sqref="O19">
    <cfRule type="cellIs" dxfId="65" priority="55" operator="lessThan">
      <formula>0</formula>
    </cfRule>
  </conditionalFormatting>
  <conditionalFormatting sqref="P23:Q24 M23:N24">
    <cfRule type="cellIs" dxfId="64" priority="54" operator="lessThan">
      <formula>0</formula>
    </cfRule>
  </conditionalFormatting>
  <conditionalFormatting sqref="O23:O24">
    <cfRule type="cellIs" dxfId="63" priority="53" operator="lessThan">
      <formula>0</formula>
    </cfRule>
  </conditionalFormatting>
  <conditionalFormatting sqref="M22:N22 P22:Q22">
    <cfRule type="cellIs" dxfId="62" priority="52" operator="lessThan">
      <formula>0</formula>
    </cfRule>
  </conditionalFormatting>
  <conditionalFormatting sqref="O22">
    <cfRule type="cellIs" dxfId="61" priority="51" operator="lessThan">
      <formula>0</formula>
    </cfRule>
  </conditionalFormatting>
  <conditionalFormatting sqref="M26:N27 P26:Q27">
    <cfRule type="cellIs" dxfId="60" priority="50" operator="lessThan">
      <formula>0</formula>
    </cfRule>
  </conditionalFormatting>
  <conditionalFormatting sqref="O26:O27">
    <cfRule type="cellIs" dxfId="59" priority="49" operator="lessThan">
      <formula>0</formula>
    </cfRule>
  </conditionalFormatting>
  <conditionalFormatting sqref="Q25">
    <cfRule type="cellIs" dxfId="58" priority="48" operator="lessThan">
      <formula>0</formula>
    </cfRule>
  </conditionalFormatting>
  <conditionalFormatting sqref="M25:N25 P25">
    <cfRule type="cellIs" dxfId="57" priority="47" operator="lessThan">
      <formula>0</formula>
    </cfRule>
  </conditionalFormatting>
  <conditionalFormatting sqref="O25">
    <cfRule type="cellIs" dxfId="56" priority="46" operator="lessThan">
      <formula>0</formula>
    </cfRule>
  </conditionalFormatting>
  <conditionalFormatting sqref="M29:Q30">
    <cfRule type="cellIs" dxfId="55" priority="45" operator="lessThan">
      <formula>0</formula>
    </cfRule>
  </conditionalFormatting>
  <conditionalFormatting sqref="Q28">
    <cfRule type="cellIs" dxfId="54" priority="44" operator="lessThan">
      <formula>0</formula>
    </cfRule>
  </conditionalFormatting>
  <conditionalFormatting sqref="M28:N28 P28">
    <cfRule type="cellIs" dxfId="53" priority="43" operator="lessThan">
      <formula>0</formula>
    </cfRule>
  </conditionalFormatting>
  <conditionalFormatting sqref="O28">
    <cfRule type="cellIs" dxfId="52" priority="42" operator="lessThan">
      <formula>0</formula>
    </cfRule>
  </conditionalFormatting>
  <conditionalFormatting sqref="M32:Q33">
    <cfRule type="cellIs" dxfId="51" priority="41" operator="lessThan">
      <formula>0</formula>
    </cfRule>
  </conditionalFormatting>
  <conditionalFormatting sqref="Q31">
    <cfRule type="cellIs" dxfId="50" priority="40" operator="lessThan">
      <formula>0</formula>
    </cfRule>
  </conditionalFormatting>
  <conditionalFormatting sqref="M31:N31 P31">
    <cfRule type="cellIs" dxfId="49" priority="39" operator="lessThan">
      <formula>0</formula>
    </cfRule>
  </conditionalFormatting>
  <conditionalFormatting sqref="O31">
    <cfRule type="cellIs" dxfId="48" priority="38" operator="lessThan">
      <formula>0</formula>
    </cfRule>
  </conditionalFormatting>
  <conditionalFormatting sqref="M34:N36 P34:Q36">
    <cfRule type="cellIs" dxfId="47" priority="37" operator="lessThan">
      <formula>0</formula>
    </cfRule>
  </conditionalFormatting>
  <conditionalFormatting sqref="O34:O36">
    <cfRule type="cellIs" dxfId="46" priority="36" operator="lessThan">
      <formula>0</formula>
    </cfRule>
  </conditionalFormatting>
  <conditionalFormatting sqref="P38:Q39 M38:N39">
    <cfRule type="cellIs" dxfId="45" priority="35" operator="lessThan">
      <formula>0</formula>
    </cfRule>
  </conditionalFormatting>
  <conditionalFormatting sqref="O38:O39">
    <cfRule type="cellIs" dxfId="44" priority="34" operator="lessThan">
      <formula>0</formula>
    </cfRule>
  </conditionalFormatting>
  <conditionalFormatting sqref="M37:N37 P37:Q37">
    <cfRule type="cellIs" dxfId="43" priority="33" operator="lessThan">
      <formula>0</formula>
    </cfRule>
  </conditionalFormatting>
  <conditionalFormatting sqref="O37">
    <cfRule type="cellIs" dxfId="42" priority="32" operator="lessThan">
      <formula>0</formula>
    </cfRule>
  </conditionalFormatting>
  <conditionalFormatting sqref="P41:Q42 M41:N42">
    <cfRule type="cellIs" dxfId="41" priority="31" operator="lessThan">
      <formula>0</formula>
    </cfRule>
  </conditionalFormatting>
  <conditionalFormatting sqref="O41:O42">
    <cfRule type="cellIs" dxfId="40" priority="30" operator="lessThan">
      <formula>0</formula>
    </cfRule>
  </conditionalFormatting>
  <conditionalFormatting sqref="M40:N40 P40:Q40">
    <cfRule type="cellIs" dxfId="39" priority="29" operator="lessThan">
      <formula>0</formula>
    </cfRule>
  </conditionalFormatting>
  <conditionalFormatting sqref="O40">
    <cfRule type="cellIs" dxfId="38" priority="28" operator="lessThan">
      <formula>0</formula>
    </cfRule>
  </conditionalFormatting>
  <conditionalFormatting sqref="P44:Q45 M44:N45">
    <cfRule type="cellIs" dxfId="37" priority="27" operator="lessThan">
      <formula>0</formula>
    </cfRule>
  </conditionalFormatting>
  <conditionalFormatting sqref="O44:O45">
    <cfRule type="cellIs" dxfId="36" priority="26" operator="lessThan">
      <formula>0</formula>
    </cfRule>
  </conditionalFormatting>
  <conditionalFormatting sqref="M43:N43 P43:Q43">
    <cfRule type="cellIs" dxfId="35" priority="25" operator="lessThan">
      <formula>0</formula>
    </cfRule>
  </conditionalFormatting>
  <conditionalFormatting sqref="O43">
    <cfRule type="cellIs" dxfId="34" priority="24" operator="lessThan">
      <formula>0</formula>
    </cfRule>
  </conditionalFormatting>
  <conditionalFormatting sqref="P47:Q48 M47:N48">
    <cfRule type="cellIs" dxfId="33" priority="23" operator="lessThan">
      <formula>0</formula>
    </cfRule>
  </conditionalFormatting>
  <conditionalFormatting sqref="O47:O48">
    <cfRule type="cellIs" dxfId="32" priority="22" operator="lessThan">
      <formula>0</formula>
    </cfRule>
  </conditionalFormatting>
  <conditionalFormatting sqref="P46:Q46 M46">
    <cfRule type="cellIs" dxfId="31" priority="21" operator="lessThan">
      <formula>0</formula>
    </cfRule>
  </conditionalFormatting>
  <conditionalFormatting sqref="O46">
    <cfRule type="cellIs" dxfId="30" priority="20" operator="lessThan">
      <formula>0</formula>
    </cfRule>
  </conditionalFormatting>
  <conditionalFormatting sqref="N46">
    <cfRule type="cellIs" dxfId="29" priority="19" operator="lessThan">
      <formula>0</formula>
    </cfRule>
  </conditionalFormatting>
  <conditionalFormatting sqref="P50:Q51 M50:N51">
    <cfRule type="cellIs" dxfId="28" priority="18" operator="lessThan">
      <formula>0</formula>
    </cfRule>
  </conditionalFormatting>
  <conditionalFormatting sqref="O50:O51">
    <cfRule type="cellIs" dxfId="27" priority="17" operator="lessThan">
      <formula>0</formula>
    </cfRule>
  </conditionalFormatting>
  <conditionalFormatting sqref="M49:N49 P49:Q49">
    <cfRule type="cellIs" dxfId="26" priority="16" operator="lessThan">
      <formula>0</formula>
    </cfRule>
  </conditionalFormatting>
  <conditionalFormatting sqref="O49">
    <cfRule type="cellIs" dxfId="25" priority="15" operator="lessThan">
      <formula>0</formula>
    </cfRule>
  </conditionalFormatting>
  <conditionalFormatting sqref="P53:Q54 M53:N54">
    <cfRule type="cellIs" dxfId="24" priority="14" operator="lessThan">
      <formula>0</formula>
    </cfRule>
  </conditionalFormatting>
  <conditionalFormatting sqref="O53:O54">
    <cfRule type="cellIs" dxfId="23" priority="13" operator="lessThan">
      <formula>0</formula>
    </cfRule>
  </conditionalFormatting>
  <conditionalFormatting sqref="N52 P52:Q52">
    <cfRule type="cellIs" dxfId="22" priority="12" operator="lessThan">
      <formula>0</formula>
    </cfRule>
  </conditionalFormatting>
  <conditionalFormatting sqref="O52">
    <cfRule type="cellIs" dxfId="21" priority="11" operator="lessThan">
      <formula>0</formula>
    </cfRule>
  </conditionalFormatting>
  <conditionalFormatting sqref="M52">
    <cfRule type="cellIs" dxfId="20" priority="10" operator="lessThan">
      <formula>0</formula>
    </cfRule>
  </conditionalFormatting>
  <conditionalFormatting sqref="R38:R39 R35:R36">
    <cfRule type="cellIs" dxfId="19" priority="9" operator="lessThan">
      <formula>0</formula>
    </cfRule>
  </conditionalFormatting>
  <conditionalFormatting sqref="R41:R42 R44:R45 R47:R48 R50:R51">
    <cfRule type="cellIs" dxfId="18" priority="8" operator="lessThan">
      <formula>0</formula>
    </cfRule>
  </conditionalFormatting>
  <conditionalFormatting sqref="R49">
    <cfRule type="cellIs" dxfId="17" priority="7" operator="lessThan">
      <formula>0</formula>
    </cfRule>
  </conditionalFormatting>
  <conditionalFormatting sqref="R52">
    <cfRule type="cellIs" dxfId="16" priority="6" operator="lessThan">
      <formula>0</formula>
    </cfRule>
  </conditionalFormatting>
  <conditionalFormatting sqref="R46">
    <cfRule type="cellIs" dxfId="15" priority="5" operator="lessThan">
      <formula>0</formula>
    </cfRule>
  </conditionalFormatting>
  <conditionalFormatting sqref="R43">
    <cfRule type="cellIs" dxfId="14" priority="4" operator="lessThan">
      <formula>0</formula>
    </cfRule>
  </conditionalFormatting>
  <conditionalFormatting sqref="R40">
    <cfRule type="cellIs" dxfId="13" priority="3" operator="lessThan">
      <formula>0</formula>
    </cfRule>
  </conditionalFormatting>
  <conditionalFormatting sqref="R37">
    <cfRule type="cellIs" dxfId="12" priority="2" operator="lessThan">
      <formula>0</formula>
    </cfRule>
  </conditionalFormatting>
  <conditionalFormatting sqref="R34">
    <cfRule type="cellIs" dxfId="11" priority="1" operator="lessThan">
      <formula>0</formula>
    </cfRule>
  </conditionalFormatting>
  <dataValidations count="2">
    <dataValidation type="list" allowBlank="1" showInputMessage="1" showErrorMessage="1" sqref="K52:K54 K37:K49 K25:K34" xr:uid="{09D07BDC-31FC-422F-B3B8-4D7C34AA216F}">
      <formula1>$B$3:$B$59</formula1>
    </dataValidation>
    <dataValidation type="list" allowBlank="1" showInputMessage="1" showErrorMessage="1" sqref="K22:K24" xr:uid="{E6B9E590-AEEE-440C-8287-02A103891548}">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785869-A99E-4643-A14F-E73D7A48EDF5}">
  <dimension ref="A1:R337"/>
  <sheetViews>
    <sheetView showGridLines="0" zoomScale="80" zoomScaleNormal="80" zoomScalePageLayoutView="95" workbookViewId="0">
      <pane xSplit="3" ySplit="4" topLeftCell="H266" activePane="bottomRight" state="frozen"/>
      <selection pane="topRight" activeCell="D1" sqref="D1"/>
      <selection pane="bottomLeft" activeCell="A5" sqref="A5"/>
      <selection pane="bottomRight" activeCell="H270" sqref="H270"/>
    </sheetView>
  </sheetViews>
  <sheetFormatPr baseColWidth="10" defaultColWidth="10.85546875" defaultRowHeight="12.75" x14ac:dyDescent="0.2"/>
  <cols>
    <col min="1" max="1" width="4.85546875" style="1" bestFit="1" customWidth="1"/>
    <col min="2" max="2" width="29.85546875" style="357" customWidth="1"/>
    <col min="3" max="3" width="31.5703125" style="357" customWidth="1"/>
    <col min="4" max="4" width="41.85546875" style="1" bestFit="1" customWidth="1"/>
    <col min="5" max="5" width="30.140625" style="1" customWidth="1"/>
    <col min="6" max="6" width="46" style="1" customWidth="1"/>
    <col min="7" max="7" width="24.7109375" style="171" customWidth="1"/>
    <col min="8" max="8" width="24.85546875" style="170"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69" customWidth="1"/>
    <col min="17" max="17" width="46.28515625" style="169" customWidth="1"/>
    <col min="18" max="18" width="39.42578125" style="169" customWidth="1"/>
    <col min="19" max="16384" width="10.85546875" style="1"/>
  </cols>
  <sheetData>
    <row r="1" spans="1:18" ht="14.25" x14ac:dyDescent="0.2">
      <c r="A1" s="177" t="s">
        <v>534</v>
      </c>
      <c r="B1" s="349"/>
      <c r="C1" s="350"/>
      <c r="D1" s="272"/>
      <c r="E1" s="272"/>
      <c r="F1" s="272"/>
      <c r="G1" s="274"/>
      <c r="H1" s="273"/>
      <c r="I1" s="272"/>
      <c r="J1" s="272"/>
      <c r="K1" s="272"/>
      <c r="L1" s="272"/>
    </row>
    <row r="2" spans="1:18" ht="15" x14ac:dyDescent="0.2">
      <c r="A2" s="177" t="s">
        <v>534</v>
      </c>
      <c r="B2" s="855" t="s">
        <v>128</v>
      </c>
      <c r="C2" s="856"/>
      <c r="D2" s="856"/>
      <c r="E2" s="856"/>
      <c r="F2" s="856"/>
      <c r="G2" s="856"/>
      <c r="H2" s="856"/>
      <c r="I2" s="856"/>
      <c r="J2" s="856"/>
      <c r="K2" s="856"/>
      <c r="L2" s="857"/>
      <c r="M2" s="54"/>
    </row>
    <row r="3" spans="1:18" ht="15" x14ac:dyDescent="0.2">
      <c r="A3" s="1" t="s">
        <v>473</v>
      </c>
      <c r="B3" s="271" t="s">
        <v>129</v>
      </c>
      <c r="C3" s="271"/>
      <c r="D3" s="268"/>
      <c r="E3" s="268"/>
      <c r="F3" s="268"/>
      <c r="G3" s="270"/>
      <c r="H3" s="269"/>
      <c r="I3" s="268"/>
      <c r="J3" s="268"/>
      <c r="K3" s="268"/>
      <c r="L3" s="268"/>
      <c r="M3" s="54"/>
    </row>
    <row r="4" spans="1:18" s="357" customFormat="1" ht="15" x14ac:dyDescent="0.2">
      <c r="A4" s="233" t="s">
        <v>534</v>
      </c>
      <c r="B4" s="140" t="s">
        <v>130</v>
      </c>
      <c r="C4" s="141" t="s">
        <v>131</v>
      </c>
      <c r="D4" s="141" t="s">
        <v>132</v>
      </c>
      <c r="E4" s="848" t="s">
        <v>133</v>
      </c>
      <c r="F4" s="849"/>
      <c r="G4" s="848" t="s">
        <v>134</v>
      </c>
      <c r="H4" s="850"/>
      <c r="I4" s="850"/>
      <c r="J4" s="850"/>
      <c r="K4" s="849"/>
      <c r="L4" s="142" t="s">
        <v>97</v>
      </c>
      <c r="M4" s="142" t="s">
        <v>823</v>
      </c>
      <c r="O4" s="232"/>
      <c r="P4" s="232"/>
      <c r="Q4" s="232"/>
      <c r="R4" s="232"/>
    </row>
    <row r="5" spans="1:18" s="179" customFormat="1" ht="45" x14ac:dyDescent="0.25">
      <c r="A5" s="183" t="s">
        <v>534</v>
      </c>
      <c r="B5" s="140"/>
      <c r="C5" s="141"/>
      <c r="D5" s="141"/>
      <c r="E5" s="143" t="s">
        <v>135</v>
      </c>
      <c r="F5" s="143" t="s">
        <v>136</v>
      </c>
      <c r="G5" s="143" t="s">
        <v>617</v>
      </c>
      <c r="H5" s="143" t="s">
        <v>137</v>
      </c>
      <c r="I5" s="143" t="s">
        <v>138</v>
      </c>
      <c r="J5" s="143" t="s">
        <v>139</v>
      </c>
      <c r="K5" s="143" t="s">
        <v>140</v>
      </c>
      <c r="L5" s="142"/>
      <c r="M5" s="181"/>
      <c r="O5" s="180"/>
      <c r="P5" s="180"/>
      <c r="Q5" s="180"/>
      <c r="R5" s="180"/>
    </row>
    <row r="6" spans="1:18" ht="28.5" x14ac:dyDescent="0.25">
      <c r="A6" s="177" t="s">
        <v>534</v>
      </c>
      <c r="B6" s="348" t="s">
        <v>141</v>
      </c>
      <c r="C6" s="55" t="s">
        <v>142</v>
      </c>
      <c r="D6" s="55" t="s">
        <v>143</v>
      </c>
      <c r="E6" s="50"/>
      <c r="F6" s="204" t="s">
        <v>144</v>
      </c>
      <c r="G6" s="175"/>
      <c r="H6" s="144">
        <v>5268448465</v>
      </c>
      <c r="I6" s="28"/>
      <c r="J6" s="32"/>
      <c r="K6" s="263">
        <v>0</v>
      </c>
      <c r="L6" s="142"/>
      <c r="M6" s="54"/>
    </row>
    <row r="7" spans="1:18" ht="15" x14ac:dyDescent="0.25">
      <c r="A7" s="177" t="s">
        <v>534</v>
      </c>
      <c r="B7" s="348" t="s">
        <v>145</v>
      </c>
      <c r="C7" s="55" t="s">
        <v>142</v>
      </c>
      <c r="D7" s="55" t="s">
        <v>143</v>
      </c>
      <c r="E7" s="50"/>
      <c r="F7" s="153" t="s">
        <v>618</v>
      </c>
      <c r="G7" s="197"/>
      <c r="H7" s="253">
        <v>20324681095</v>
      </c>
      <c r="I7" s="28"/>
      <c r="J7" s="32"/>
      <c r="K7" s="263">
        <v>0</v>
      </c>
      <c r="L7" s="142"/>
      <c r="M7" s="54"/>
    </row>
    <row r="8" spans="1:18" ht="15" x14ac:dyDescent="0.25">
      <c r="A8" s="177" t="s">
        <v>534</v>
      </c>
      <c r="B8" s="348" t="s">
        <v>146</v>
      </c>
      <c r="C8" s="55" t="s">
        <v>142</v>
      </c>
      <c r="D8" s="55" t="s">
        <v>143</v>
      </c>
      <c r="E8" s="50"/>
      <c r="F8" s="153" t="s">
        <v>619</v>
      </c>
      <c r="G8" s="197"/>
      <c r="H8" s="253">
        <v>26799206349</v>
      </c>
      <c r="I8" s="28"/>
      <c r="J8" s="32"/>
      <c r="K8" s="263">
        <v>0</v>
      </c>
      <c r="L8" s="142"/>
      <c r="M8" s="54"/>
    </row>
    <row r="9" spans="1:18" ht="75" x14ac:dyDescent="0.25">
      <c r="A9" s="177" t="s">
        <v>534</v>
      </c>
      <c r="B9" s="348" t="s">
        <v>147</v>
      </c>
      <c r="C9" s="55" t="s">
        <v>142</v>
      </c>
      <c r="D9" s="55" t="s">
        <v>143</v>
      </c>
      <c r="E9" s="50"/>
      <c r="F9" s="153" t="s">
        <v>620</v>
      </c>
      <c r="G9" s="197"/>
      <c r="H9" s="264">
        <v>62112039495.099998</v>
      </c>
      <c r="I9" s="166"/>
      <c r="J9" s="265"/>
      <c r="K9" s="263">
        <v>0</v>
      </c>
      <c r="L9" s="267" t="s">
        <v>334</v>
      </c>
      <c r="M9" s="54"/>
    </row>
    <row r="10" spans="1:18" ht="15" x14ac:dyDescent="0.25">
      <c r="A10" s="177" t="s">
        <v>534</v>
      </c>
      <c r="B10" s="348" t="s">
        <v>148</v>
      </c>
      <c r="C10" s="55" t="s">
        <v>142</v>
      </c>
      <c r="D10" s="55" t="s">
        <v>143</v>
      </c>
      <c r="E10" s="50"/>
      <c r="F10" s="153" t="s">
        <v>621</v>
      </c>
      <c r="G10" s="197"/>
      <c r="H10" s="264">
        <v>48547865289.099998</v>
      </c>
      <c r="I10" s="166"/>
      <c r="J10" s="265"/>
      <c r="K10" s="263">
        <v>0</v>
      </c>
      <c r="L10" s="266"/>
      <c r="M10" s="54"/>
    </row>
    <row r="11" spans="1:18" ht="15" x14ac:dyDescent="0.25">
      <c r="A11" s="177" t="s">
        <v>534</v>
      </c>
      <c r="B11" s="348" t="s">
        <v>149</v>
      </c>
      <c r="C11" s="55" t="s">
        <v>142</v>
      </c>
      <c r="D11" s="55" t="s">
        <v>143</v>
      </c>
      <c r="E11" s="50"/>
      <c r="F11" s="153" t="s">
        <v>622</v>
      </c>
      <c r="G11" s="197"/>
      <c r="H11" s="264">
        <v>49940241269.099998</v>
      </c>
      <c r="I11" s="166"/>
      <c r="J11" s="265"/>
      <c r="K11" s="263">
        <v>0</v>
      </c>
      <c r="L11" s="142"/>
      <c r="M11" s="54"/>
    </row>
    <row r="12" spans="1:18" ht="15" x14ac:dyDescent="0.25">
      <c r="A12" s="177" t="s">
        <v>534</v>
      </c>
      <c r="B12" s="348" t="s">
        <v>150</v>
      </c>
      <c r="C12" s="55" t="s">
        <v>142</v>
      </c>
      <c r="D12" s="55" t="s">
        <v>143</v>
      </c>
      <c r="E12" s="50"/>
      <c r="F12" s="153" t="s">
        <v>623</v>
      </c>
      <c r="G12" s="197"/>
      <c r="H12" s="264">
        <v>42430490883.199997</v>
      </c>
      <c r="I12" s="166"/>
      <c r="J12" s="265"/>
      <c r="K12" s="263">
        <v>0</v>
      </c>
      <c r="L12" s="142"/>
      <c r="M12" s="54"/>
    </row>
    <row r="13" spans="1:18" ht="15" x14ac:dyDescent="0.25">
      <c r="A13" s="177" t="s">
        <v>534</v>
      </c>
      <c r="B13" s="348" t="s">
        <v>151</v>
      </c>
      <c r="C13" s="55" t="s">
        <v>142</v>
      </c>
      <c r="D13" s="55" t="s">
        <v>143</v>
      </c>
      <c r="E13" s="50"/>
      <c r="F13" s="153" t="s">
        <v>624</v>
      </c>
      <c r="G13" s="197"/>
      <c r="H13" s="264">
        <v>24948005269.599998</v>
      </c>
      <c r="I13" s="166"/>
      <c r="J13" s="166"/>
      <c r="K13" s="263">
        <v>0</v>
      </c>
      <c r="L13" s="142"/>
      <c r="M13" s="54"/>
    </row>
    <row r="14" spans="1:18" ht="15" x14ac:dyDescent="0.25">
      <c r="A14" s="177" t="s">
        <v>534</v>
      </c>
      <c r="B14" s="165"/>
      <c r="C14" s="29"/>
      <c r="D14" s="29"/>
      <c r="E14" s="262"/>
      <c r="F14" s="261"/>
      <c r="G14" s="260"/>
      <c r="H14" s="259">
        <f>SUM(H6:H13)</f>
        <v>280370978115.09998</v>
      </c>
      <c r="I14" s="30"/>
      <c r="J14" s="258"/>
      <c r="K14" s="257">
        <v>0</v>
      </c>
      <c r="L14" s="256"/>
      <c r="M14" s="54"/>
    </row>
    <row r="15" spans="1:18" ht="14.25" x14ac:dyDescent="0.2">
      <c r="A15" s="177" t="s">
        <v>534</v>
      </c>
      <c r="B15" s="348"/>
      <c r="C15" s="55" t="s">
        <v>142</v>
      </c>
      <c r="D15" s="55" t="s">
        <v>143</v>
      </c>
      <c r="E15" s="50">
        <v>3111530718</v>
      </c>
      <c r="F15" s="204"/>
      <c r="G15" s="197">
        <v>42278</v>
      </c>
      <c r="H15" s="144"/>
      <c r="I15" s="39">
        <f>123.78/111.82</f>
        <v>1.1069576104453587</v>
      </c>
      <c r="J15" s="31" t="s">
        <v>152</v>
      </c>
      <c r="K15" s="50">
        <f>+E15/I15</f>
        <v>2810885158.2384872</v>
      </c>
      <c r="L15" s="172"/>
      <c r="M15" s="54"/>
    </row>
    <row r="16" spans="1:18" ht="14.25" x14ac:dyDescent="0.2">
      <c r="A16" s="177" t="s">
        <v>534</v>
      </c>
      <c r="B16" s="348"/>
      <c r="C16" s="55" t="s">
        <v>142</v>
      </c>
      <c r="D16" s="55" t="s">
        <v>143</v>
      </c>
      <c r="E16" s="211">
        <v>5503863348.5</v>
      </c>
      <c r="F16" s="255"/>
      <c r="G16" s="197">
        <v>42279</v>
      </c>
      <c r="H16" s="253"/>
      <c r="I16" s="39">
        <f>123.78/111.82</f>
        <v>1.1069576104453587</v>
      </c>
      <c r="J16" s="31" t="s">
        <v>152</v>
      </c>
      <c r="K16" s="50">
        <f>+E16/I16</f>
        <v>4972063335.1855707</v>
      </c>
      <c r="L16" s="172"/>
      <c r="M16" s="54"/>
    </row>
    <row r="17" spans="1:13" ht="14.25" x14ac:dyDescent="0.2">
      <c r="A17" s="177" t="s">
        <v>534</v>
      </c>
      <c r="B17" s="348"/>
      <c r="C17" s="55" t="s">
        <v>142</v>
      </c>
      <c r="D17" s="55" t="s">
        <v>143</v>
      </c>
      <c r="E17" s="211">
        <v>263457714</v>
      </c>
      <c r="F17" s="255"/>
      <c r="G17" s="197">
        <v>42292</v>
      </c>
      <c r="H17" s="253"/>
      <c r="I17" s="39">
        <f>123.78/111.82</f>
        <v>1.1069576104453587</v>
      </c>
      <c r="J17" s="31" t="s">
        <v>152</v>
      </c>
      <c r="K17" s="50">
        <f>+E17/I17</f>
        <v>238001628.53029567</v>
      </c>
      <c r="L17" s="172"/>
      <c r="M17" s="54"/>
    </row>
    <row r="18" spans="1:13" ht="14.25" x14ac:dyDescent="0.2">
      <c r="A18" s="177" t="s">
        <v>534</v>
      </c>
      <c r="B18" s="348"/>
      <c r="C18" s="55" t="s">
        <v>142</v>
      </c>
      <c r="D18" s="55" t="s">
        <v>143</v>
      </c>
      <c r="E18" s="211">
        <v>1636965150</v>
      </c>
      <c r="F18" s="250"/>
      <c r="G18" s="197">
        <v>42305</v>
      </c>
      <c r="H18" s="253"/>
      <c r="I18" s="39">
        <f>123.78/111.82</f>
        <v>1.1069576104453587</v>
      </c>
      <c r="J18" s="31" t="s">
        <v>152</v>
      </c>
      <c r="K18" s="50">
        <f>+E18/I18</f>
        <v>1478796599.3940861</v>
      </c>
      <c r="L18" s="172"/>
      <c r="M18" s="54"/>
    </row>
    <row r="19" spans="1:13" ht="14.25" x14ac:dyDescent="0.2">
      <c r="A19" s="177" t="s">
        <v>534</v>
      </c>
      <c r="B19" s="348"/>
      <c r="C19" s="55" t="s">
        <v>142</v>
      </c>
      <c r="D19" s="55" t="s">
        <v>143</v>
      </c>
      <c r="E19" s="211">
        <v>2728275250</v>
      </c>
      <c r="F19" s="255"/>
      <c r="G19" s="197">
        <v>42311</v>
      </c>
      <c r="H19" s="253"/>
      <c r="I19" s="74">
        <f>124.62/111.82</f>
        <v>1.1144696834197818</v>
      </c>
      <c r="J19" s="32" t="s">
        <v>153</v>
      </c>
      <c r="K19" s="50">
        <f>+E19/I19</f>
        <v>2448047973.4793773</v>
      </c>
      <c r="L19" s="172"/>
      <c r="M19" s="54"/>
    </row>
    <row r="20" spans="1:13" ht="14.25" x14ac:dyDescent="0.2">
      <c r="A20" s="177" t="s">
        <v>534</v>
      </c>
      <c r="B20" s="348"/>
      <c r="C20" s="55" t="s">
        <v>142</v>
      </c>
      <c r="D20" s="55" t="s">
        <v>143</v>
      </c>
      <c r="E20" s="211">
        <v>621675000</v>
      </c>
      <c r="F20" s="254"/>
      <c r="G20" s="197">
        <v>42352</v>
      </c>
      <c r="H20" s="253"/>
      <c r="I20" s="74">
        <f>125.37/111.82</f>
        <v>1.1211768914326596</v>
      </c>
      <c r="J20" s="32" t="s">
        <v>154</v>
      </c>
      <c r="K20" s="50">
        <f>+E20/I20</f>
        <v>554484314.42928934</v>
      </c>
      <c r="L20" s="172"/>
      <c r="M20" s="54"/>
    </row>
    <row r="21" spans="1:13" ht="14.25" x14ac:dyDescent="0.2">
      <c r="A21" s="177" t="s">
        <v>534</v>
      </c>
      <c r="B21" s="348"/>
      <c r="C21" s="55" t="s">
        <v>142</v>
      </c>
      <c r="D21" s="55" t="s">
        <v>143</v>
      </c>
      <c r="E21" s="211">
        <v>764295785</v>
      </c>
      <c r="F21" s="254"/>
      <c r="G21" s="197">
        <v>42353</v>
      </c>
      <c r="H21" s="253"/>
      <c r="I21" s="74">
        <f>125.37/111.82</f>
        <v>1.1211768914326596</v>
      </c>
      <c r="J21" s="32" t="s">
        <v>154</v>
      </c>
      <c r="K21" s="50">
        <f>+E21/I21</f>
        <v>681690633.15545988</v>
      </c>
      <c r="L21" s="172"/>
      <c r="M21" s="54"/>
    </row>
    <row r="22" spans="1:13" ht="14.25" x14ac:dyDescent="0.2">
      <c r="A22" s="177" t="s">
        <v>534</v>
      </c>
      <c r="B22" s="348"/>
      <c r="C22" s="55" t="s">
        <v>142</v>
      </c>
      <c r="D22" s="55" t="s">
        <v>143</v>
      </c>
      <c r="E22" s="211">
        <v>872199750</v>
      </c>
      <c r="F22" s="254"/>
      <c r="G22" s="197">
        <v>42354</v>
      </c>
      <c r="H22" s="253"/>
      <c r="I22" s="74">
        <f>125.37/111.82</f>
        <v>1.1211768914326596</v>
      </c>
      <c r="J22" s="32" t="s">
        <v>154</v>
      </c>
      <c r="K22" s="50">
        <f>+E22/I22</f>
        <v>777932328.66714525</v>
      </c>
      <c r="L22" s="172"/>
      <c r="M22" s="54"/>
    </row>
    <row r="23" spans="1:13" ht="14.25" x14ac:dyDescent="0.2">
      <c r="A23" s="177" t="s">
        <v>534</v>
      </c>
      <c r="B23" s="348"/>
      <c r="C23" s="55" t="s">
        <v>142</v>
      </c>
      <c r="D23" s="55" t="s">
        <v>143</v>
      </c>
      <c r="E23" s="211">
        <v>19781458</v>
      </c>
      <c r="F23" s="254"/>
      <c r="G23" s="197">
        <v>42354</v>
      </c>
      <c r="H23" s="253"/>
      <c r="I23" s="74">
        <f>125.37/111.82</f>
        <v>1.1211768914326596</v>
      </c>
      <c r="J23" s="32" t="s">
        <v>154</v>
      </c>
      <c r="K23" s="50">
        <f>+E23/I23</f>
        <v>17643476.378399935</v>
      </c>
      <c r="L23" s="172"/>
      <c r="M23" s="54"/>
    </row>
    <row r="24" spans="1:13" ht="14.25" x14ac:dyDescent="0.2">
      <c r="A24" s="177" t="s">
        <v>534</v>
      </c>
      <c r="B24" s="348"/>
      <c r="C24" s="55" t="s">
        <v>142</v>
      </c>
      <c r="D24" s="55" t="s">
        <v>143</v>
      </c>
      <c r="E24" s="211">
        <v>686624625</v>
      </c>
      <c r="F24" s="167"/>
      <c r="G24" s="197">
        <v>42361</v>
      </c>
      <c r="H24" s="253"/>
      <c r="I24" s="74">
        <f>125.37/111.82</f>
        <v>1.1211768914326596</v>
      </c>
      <c r="J24" s="32" t="s">
        <v>154</v>
      </c>
      <c r="K24" s="50">
        <f>+E24/I24</f>
        <v>612414178.57142854</v>
      </c>
      <c r="L24" s="172"/>
      <c r="M24" s="54"/>
    </row>
    <row r="25" spans="1:13" ht="14.25" x14ac:dyDescent="0.2">
      <c r="A25" s="177" t="s">
        <v>534</v>
      </c>
      <c r="B25" s="348"/>
      <c r="C25" s="55" t="s">
        <v>142</v>
      </c>
      <c r="D25" s="55" t="s">
        <v>143</v>
      </c>
      <c r="E25" s="211">
        <v>2047764587</v>
      </c>
      <c r="F25" s="153"/>
      <c r="G25" s="175">
        <v>42382</v>
      </c>
      <c r="H25" s="253"/>
      <c r="I25" s="74">
        <f>126.15/111.82</f>
        <v>1.1281523877660526</v>
      </c>
      <c r="J25" s="32" t="s">
        <v>155</v>
      </c>
      <c r="K25" s="50">
        <f>+E25/I25</f>
        <v>1815148918.8929052</v>
      </c>
      <c r="L25" s="172"/>
      <c r="M25" s="54"/>
    </row>
    <row r="26" spans="1:13" ht="14.25" x14ac:dyDescent="0.2">
      <c r="A26" s="177" t="s">
        <v>534</v>
      </c>
      <c r="B26" s="348"/>
      <c r="C26" s="55" t="s">
        <v>142</v>
      </c>
      <c r="D26" s="55" t="s">
        <v>143</v>
      </c>
      <c r="E26" s="211">
        <v>3071646881</v>
      </c>
      <c r="F26" s="167"/>
      <c r="G26" s="175">
        <v>42384</v>
      </c>
      <c r="H26" s="253"/>
      <c r="I26" s="74">
        <f>126.15/111.82</f>
        <v>1.1281523877660526</v>
      </c>
      <c r="J26" s="32" t="s">
        <v>155</v>
      </c>
      <c r="K26" s="50">
        <f>+E26/I26</f>
        <v>2722723378.7825603</v>
      </c>
      <c r="L26" s="172"/>
      <c r="M26" s="54"/>
    </row>
    <row r="27" spans="1:13" ht="14.25" x14ac:dyDescent="0.2">
      <c r="A27" s="177" t="s">
        <v>534</v>
      </c>
      <c r="B27" s="348"/>
      <c r="C27" s="55" t="s">
        <v>142</v>
      </c>
      <c r="D27" s="55" t="s">
        <v>143</v>
      </c>
      <c r="E27" s="211">
        <v>3071646881</v>
      </c>
      <c r="F27" s="250"/>
      <c r="G27" s="175">
        <v>42409</v>
      </c>
      <c r="H27" s="253"/>
      <c r="I27" s="74">
        <f>127.78/111.82</f>
        <v>1.1427293865140404</v>
      </c>
      <c r="J27" s="32" t="s">
        <v>156</v>
      </c>
      <c r="K27" s="50">
        <f>+E27/I27</f>
        <v>2687991502.8441072</v>
      </c>
      <c r="L27" s="167"/>
      <c r="M27" s="54"/>
    </row>
    <row r="28" spans="1:13" ht="14.25" x14ac:dyDescent="0.2">
      <c r="A28" s="177" t="s">
        <v>534</v>
      </c>
      <c r="B28" s="348"/>
      <c r="C28" s="55" t="s">
        <v>142</v>
      </c>
      <c r="D28" s="55" t="s">
        <v>143</v>
      </c>
      <c r="E28" s="211">
        <v>1769000000</v>
      </c>
      <c r="F28" s="250"/>
      <c r="G28" s="175">
        <v>42415</v>
      </c>
      <c r="H28" s="253"/>
      <c r="I28" s="74">
        <f>127.78/111.82</f>
        <v>1.1427293865140404</v>
      </c>
      <c r="J28" s="32" t="s">
        <v>156</v>
      </c>
      <c r="K28" s="50">
        <f>+E28/I28</f>
        <v>1548048051.3382375</v>
      </c>
      <c r="L28" s="167"/>
      <c r="M28" s="54"/>
    </row>
    <row r="29" spans="1:13" ht="14.25" x14ac:dyDescent="0.2">
      <c r="A29" s="177" t="s">
        <v>534</v>
      </c>
      <c r="B29" s="348"/>
      <c r="C29" s="55" t="s">
        <v>142</v>
      </c>
      <c r="D29" s="55" t="s">
        <v>143</v>
      </c>
      <c r="E29" s="211">
        <v>2653500000</v>
      </c>
      <c r="F29" s="250"/>
      <c r="G29" s="175">
        <v>42416</v>
      </c>
      <c r="H29" s="253"/>
      <c r="I29" s="74">
        <f>127.78/111.82</f>
        <v>1.1427293865140404</v>
      </c>
      <c r="J29" s="32" t="s">
        <v>156</v>
      </c>
      <c r="K29" s="50">
        <f>+E29/I29</f>
        <v>2322072077.0073562</v>
      </c>
      <c r="L29" s="167"/>
      <c r="M29" s="54"/>
    </row>
    <row r="30" spans="1:13" ht="14.25" x14ac:dyDescent="0.2">
      <c r="A30" s="177" t="s">
        <v>534</v>
      </c>
      <c r="B30" s="348"/>
      <c r="C30" s="55" t="s">
        <v>142</v>
      </c>
      <c r="D30" s="55" t="s">
        <v>143</v>
      </c>
      <c r="E30" s="211">
        <v>2653500000</v>
      </c>
      <c r="F30" s="153"/>
      <c r="G30" s="175">
        <v>42430</v>
      </c>
      <c r="H30" s="253"/>
      <c r="I30" s="74">
        <f>129.41/111.82</f>
        <v>1.1573063852620282</v>
      </c>
      <c r="J30" s="32" t="s">
        <v>157</v>
      </c>
      <c r="K30" s="50">
        <f>+E30/I30</f>
        <v>2292824124.8744302</v>
      </c>
      <c r="L30" s="167"/>
      <c r="M30" s="54"/>
    </row>
    <row r="31" spans="1:13" ht="14.25" x14ac:dyDescent="0.2">
      <c r="A31" s="177" t="s">
        <v>534</v>
      </c>
      <c r="B31" s="348"/>
      <c r="C31" s="55" t="s">
        <v>142</v>
      </c>
      <c r="D31" s="55" t="s">
        <v>143</v>
      </c>
      <c r="E31" s="211">
        <v>2465000000</v>
      </c>
      <c r="F31" s="153"/>
      <c r="G31" s="175">
        <v>42443</v>
      </c>
      <c r="H31" s="253"/>
      <c r="I31" s="74">
        <f>129.41/111.82</f>
        <v>1.1573063852620282</v>
      </c>
      <c r="J31" s="32" t="s">
        <v>157</v>
      </c>
      <c r="K31" s="50">
        <f>+E31/I31</f>
        <v>2129945908.3532958</v>
      </c>
      <c r="L31" s="167"/>
      <c r="M31" s="54"/>
    </row>
    <row r="32" spans="1:13" ht="14.25" x14ac:dyDescent="0.2">
      <c r="A32" s="177" t="s">
        <v>534</v>
      </c>
      <c r="B32" s="348"/>
      <c r="C32" s="55" t="s">
        <v>142</v>
      </c>
      <c r="D32" s="55" t="s">
        <v>143</v>
      </c>
      <c r="E32" s="211">
        <v>3697500000</v>
      </c>
      <c r="F32" s="167"/>
      <c r="G32" s="175">
        <v>42444</v>
      </c>
      <c r="H32" s="253"/>
      <c r="I32" s="74">
        <f>129.41/111.82</f>
        <v>1.1573063852620282</v>
      </c>
      <c r="J32" s="32" t="s">
        <v>157</v>
      </c>
      <c r="K32" s="50">
        <f>+E32/I32</f>
        <v>3194918862.5299435</v>
      </c>
      <c r="L32" s="167"/>
      <c r="M32" s="54"/>
    </row>
    <row r="33" spans="1:13" ht="14.25" x14ac:dyDescent="0.2">
      <c r="A33" s="177" t="s">
        <v>534</v>
      </c>
      <c r="B33" s="348"/>
      <c r="C33" s="55" t="s">
        <v>142</v>
      </c>
      <c r="D33" s="55" t="s">
        <v>143</v>
      </c>
      <c r="E33" s="211">
        <v>3549440000</v>
      </c>
      <c r="F33" s="250"/>
      <c r="G33" s="175">
        <v>42459</v>
      </c>
      <c r="H33" s="253"/>
      <c r="I33" s="74">
        <f>129.41/111.82</f>
        <v>1.1573063852620282</v>
      </c>
      <c r="J33" s="32" t="s">
        <v>157</v>
      </c>
      <c r="K33" s="50">
        <f>+E33/I33</f>
        <v>3066983855.9616723</v>
      </c>
      <c r="L33" s="167"/>
      <c r="M33" s="54"/>
    </row>
    <row r="34" spans="1:13" ht="14.25" x14ac:dyDescent="0.2">
      <c r="A34" s="177" t="s">
        <v>534</v>
      </c>
      <c r="B34" s="348"/>
      <c r="C34" s="55" t="s">
        <v>142</v>
      </c>
      <c r="D34" s="55" t="s">
        <v>143</v>
      </c>
      <c r="E34" s="211">
        <v>15478119</v>
      </c>
      <c r="F34" s="153"/>
      <c r="G34" s="175">
        <v>42472</v>
      </c>
      <c r="H34" s="253"/>
      <c r="I34" s="74">
        <f>130.63/111.82</f>
        <v>1.1682167769629763</v>
      </c>
      <c r="J34" s="32" t="s">
        <v>158</v>
      </c>
      <c r="K34" s="50">
        <f>+E34/I34</f>
        <v>13249355.17553395</v>
      </c>
      <c r="L34" s="167"/>
      <c r="M34" s="54"/>
    </row>
    <row r="35" spans="1:13" ht="14.25" x14ac:dyDescent="0.2">
      <c r="A35" s="177" t="s">
        <v>534</v>
      </c>
      <c r="B35" s="348"/>
      <c r="C35" s="55" t="s">
        <v>142</v>
      </c>
      <c r="D35" s="55" t="s">
        <v>143</v>
      </c>
      <c r="E35" s="211">
        <v>2068530699</v>
      </c>
      <c r="F35" s="153"/>
      <c r="G35" s="175">
        <v>42475</v>
      </c>
      <c r="H35" s="253"/>
      <c r="I35" s="74">
        <f>130.63/111.82</f>
        <v>1.1682167769629763</v>
      </c>
      <c r="J35" s="32" t="s">
        <v>158</v>
      </c>
      <c r="K35" s="50">
        <f>+E35/I35</f>
        <v>1770673679.5696239</v>
      </c>
      <c r="L35" s="167"/>
      <c r="M35" s="54"/>
    </row>
    <row r="36" spans="1:13" ht="14.25" x14ac:dyDescent="0.2">
      <c r="A36" s="177" t="s">
        <v>534</v>
      </c>
      <c r="B36" s="348"/>
      <c r="C36" s="55" t="s">
        <v>142</v>
      </c>
      <c r="D36" s="55" t="s">
        <v>143</v>
      </c>
      <c r="E36" s="211">
        <v>3102796048</v>
      </c>
      <c r="F36" s="153"/>
      <c r="G36" s="175">
        <v>42480</v>
      </c>
      <c r="H36" s="253"/>
      <c r="I36" s="74">
        <f>130.63/111.82</f>
        <v>1.1682167769629763</v>
      </c>
      <c r="J36" s="32" t="s">
        <v>158</v>
      </c>
      <c r="K36" s="50">
        <f>+E36/I36</f>
        <v>2656010518.9264331</v>
      </c>
      <c r="L36" s="167"/>
      <c r="M36" s="54"/>
    </row>
    <row r="37" spans="1:13" ht="14.25" x14ac:dyDescent="0.2">
      <c r="A37" s="177" t="s">
        <v>534</v>
      </c>
      <c r="B37" s="348"/>
      <c r="C37" s="55" t="s">
        <v>142</v>
      </c>
      <c r="D37" s="55" t="s">
        <v>143</v>
      </c>
      <c r="E37" s="211">
        <v>3144320000</v>
      </c>
      <c r="F37" s="250"/>
      <c r="G37" s="175">
        <v>42489</v>
      </c>
      <c r="H37" s="253"/>
      <c r="I37" s="74">
        <f>130.63/111.82</f>
        <v>1.1682167769629763</v>
      </c>
      <c r="J37" s="32" t="s">
        <v>158</v>
      </c>
      <c r="K37" s="50">
        <f>+E37/I37</f>
        <v>2691555250.7081065</v>
      </c>
      <c r="L37" s="167"/>
      <c r="M37" s="54"/>
    </row>
    <row r="38" spans="1:13" ht="14.25" x14ac:dyDescent="0.2">
      <c r="A38" s="177" t="s">
        <v>534</v>
      </c>
      <c r="B38" s="348"/>
      <c r="C38" s="55" t="s">
        <v>142</v>
      </c>
      <c r="D38" s="55" t="s">
        <v>143</v>
      </c>
      <c r="E38" s="211">
        <v>2453430908</v>
      </c>
      <c r="F38" s="153"/>
      <c r="G38" s="175">
        <v>42503</v>
      </c>
      <c r="H38" s="253"/>
      <c r="I38" s="74">
        <f>131.28/111.82</f>
        <v>1.1740296905741372</v>
      </c>
      <c r="J38" s="32" t="s">
        <v>159</v>
      </c>
      <c r="K38" s="50">
        <f>+E38/I38</f>
        <v>2089752011.9786713</v>
      </c>
      <c r="L38" s="167"/>
      <c r="M38" s="54"/>
    </row>
    <row r="39" spans="1:13" ht="14.25" x14ac:dyDescent="0.2">
      <c r="A39" s="177" t="s">
        <v>534</v>
      </c>
      <c r="B39" s="348"/>
      <c r="C39" s="55" t="s">
        <v>142</v>
      </c>
      <c r="D39" s="55" t="s">
        <v>143</v>
      </c>
      <c r="E39" s="211">
        <v>3884800000</v>
      </c>
      <c r="F39" s="153"/>
      <c r="G39" s="175">
        <v>42510</v>
      </c>
      <c r="H39" s="253"/>
      <c r="I39" s="74">
        <f>131.28/111.82</f>
        <v>1.1740296905741372</v>
      </c>
      <c r="J39" s="32" t="s">
        <v>159</v>
      </c>
      <c r="K39" s="50">
        <f>+E39/I39</f>
        <v>3308945277.2699566</v>
      </c>
      <c r="L39" s="167"/>
      <c r="M39" s="54"/>
    </row>
    <row r="40" spans="1:13" ht="14.25" x14ac:dyDescent="0.2">
      <c r="A40" s="177" t="s">
        <v>534</v>
      </c>
      <c r="B40" s="348"/>
      <c r="C40" s="55" t="s">
        <v>142</v>
      </c>
      <c r="D40" s="55" t="s">
        <v>143</v>
      </c>
      <c r="E40" s="211">
        <v>3680146362</v>
      </c>
      <c r="F40" s="153"/>
      <c r="G40" s="175">
        <v>42510</v>
      </c>
      <c r="H40" s="253"/>
      <c r="I40" s="74">
        <f>131.28/111.82</f>
        <v>1.1740296905741372</v>
      </c>
      <c r="J40" s="32" t="s">
        <v>159</v>
      </c>
      <c r="K40" s="50">
        <f>+E40/I40</f>
        <v>3134628017.9680066</v>
      </c>
      <c r="L40" s="167"/>
      <c r="M40" s="54"/>
    </row>
    <row r="41" spans="1:13" ht="14.25" x14ac:dyDescent="0.2">
      <c r="A41" s="177" t="s">
        <v>534</v>
      </c>
      <c r="B41" s="348"/>
      <c r="C41" s="55" t="s">
        <v>142</v>
      </c>
      <c r="D41" s="55" t="s">
        <v>143</v>
      </c>
      <c r="E41" s="211">
        <v>1524124667</v>
      </c>
      <c r="F41" s="153"/>
      <c r="G41" s="175">
        <v>42536</v>
      </c>
      <c r="H41" s="253"/>
      <c r="I41" s="74">
        <f>131.95/111.82</f>
        <v>1.1800214630656412</v>
      </c>
      <c r="J41" s="32" t="s">
        <v>160</v>
      </c>
      <c r="K41" s="50">
        <f>+E41/I41</f>
        <v>1291607580.6285715</v>
      </c>
      <c r="L41" s="167"/>
      <c r="M41" s="54"/>
    </row>
    <row r="42" spans="1:13" ht="14.25" x14ac:dyDescent="0.2">
      <c r="A42" s="177" t="s">
        <v>534</v>
      </c>
      <c r="B42" s="348"/>
      <c r="C42" s="55" t="s">
        <v>142</v>
      </c>
      <c r="D42" s="55" t="s">
        <v>143</v>
      </c>
      <c r="E42" s="50">
        <v>2286187000</v>
      </c>
      <c r="F42" s="153"/>
      <c r="G42" s="175">
        <v>42545</v>
      </c>
      <c r="H42" s="253"/>
      <c r="I42" s="74">
        <f>131.95/111.82</f>
        <v>1.1800214630656412</v>
      </c>
      <c r="J42" s="32" t="s">
        <v>160</v>
      </c>
      <c r="K42" s="50">
        <f>+E42/I42</f>
        <v>1937411370.5191362</v>
      </c>
      <c r="L42" s="172"/>
      <c r="M42" s="54"/>
    </row>
    <row r="43" spans="1:13" ht="14.25" x14ac:dyDescent="0.2">
      <c r="A43" s="177" t="s">
        <v>534</v>
      </c>
      <c r="B43" s="348"/>
      <c r="C43" s="55" t="s">
        <v>142</v>
      </c>
      <c r="D43" s="55" t="s">
        <v>143</v>
      </c>
      <c r="E43" s="50">
        <v>2172591291</v>
      </c>
      <c r="F43" s="153"/>
      <c r="G43" s="175">
        <v>42545</v>
      </c>
      <c r="H43" s="253"/>
      <c r="I43" s="74">
        <f>131.95/111.82</f>
        <v>1.1800214630656412</v>
      </c>
      <c r="J43" s="32" t="s">
        <v>160</v>
      </c>
      <c r="K43" s="50">
        <f>+E43/I43</f>
        <v>1841145571.501478</v>
      </c>
      <c r="L43" s="172"/>
      <c r="M43" s="54"/>
    </row>
    <row r="44" spans="1:13" ht="14.25" x14ac:dyDescent="0.2">
      <c r="A44" s="177" t="s">
        <v>534</v>
      </c>
      <c r="B44" s="348"/>
      <c r="C44" s="55" t="s">
        <v>142</v>
      </c>
      <c r="D44" s="55" t="s">
        <v>143</v>
      </c>
      <c r="E44" s="50">
        <v>2300677333</v>
      </c>
      <c r="F44" s="153"/>
      <c r="G44" s="175">
        <v>42565</v>
      </c>
      <c r="H44" s="144"/>
      <c r="I44" s="74">
        <f>132.58/111.82</f>
        <v>1.1856555177964587</v>
      </c>
      <c r="J44" s="32" t="s">
        <v>161</v>
      </c>
      <c r="K44" s="50">
        <f>+E44/I44</f>
        <v>1940426454.7900133</v>
      </c>
      <c r="L44" s="167"/>
      <c r="M44" s="54"/>
    </row>
    <row r="45" spans="1:13" ht="14.25" x14ac:dyDescent="0.2">
      <c r="A45" s="177" t="s">
        <v>534</v>
      </c>
      <c r="B45" s="348"/>
      <c r="C45" s="55" t="s">
        <v>142</v>
      </c>
      <c r="D45" s="55" t="s">
        <v>143</v>
      </c>
      <c r="E45" s="50">
        <v>3451016000</v>
      </c>
      <c r="F45" s="153"/>
      <c r="G45" s="175">
        <v>42576</v>
      </c>
      <c r="H45" s="144"/>
      <c r="I45" s="74">
        <f>132.58/111.82</f>
        <v>1.1856555177964587</v>
      </c>
      <c r="J45" s="32" t="s">
        <v>161</v>
      </c>
      <c r="K45" s="50">
        <f>+E45/I45</f>
        <v>2910639682.6067276</v>
      </c>
      <c r="L45" s="167"/>
      <c r="M45" s="54"/>
    </row>
    <row r="46" spans="1:13" ht="14.25" x14ac:dyDescent="0.2">
      <c r="A46" s="177" t="s">
        <v>534</v>
      </c>
      <c r="B46" s="348"/>
      <c r="C46" s="55" t="s">
        <v>142</v>
      </c>
      <c r="D46" s="55" t="s">
        <v>143</v>
      </c>
      <c r="E46" s="50">
        <v>3451016000</v>
      </c>
      <c r="F46" s="153"/>
      <c r="G46" s="175">
        <v>42577</v>
      </c>
      <c r="H46" s="144"/>
      <c r="I46" s="74">
        <f>132.58/111.82</f>
        <v>1.1856555177964587</v>
      </c>
      <c r="J46" s="32" t="s">
        <v>161</v>
      </c>
      <c r="K46" s="50">
        <f>+E46/I46</f>
        <v>2910639682.6067276</v>
      </c>
      <c r="L46" s="167"/>
      <c r="M46" s="54"/>
    </row>
    <row r="47" spans="1:13" ht="14.25" x14ac:dyDescent="0.2">
      <c r="A47" s="177" t="s">
        <v>534</v>
      </c>
      <c r="B47" s="348"/>
      <c r="C47" s="55" t="s">
        <v>142</v>
      </c>
      <c r="D47" s="55" t="s">
        <v>143</v>
      </c>
      <c r="E47" s="50">
        <v>1592666667</v>
      </c>
      <c r="F47" s="153"/>
      <c r="G47" s="175">
        <v>42594</v>
      </c>
      <c r="H47" s="144"/>
      <c r="I47" s="74">
        <f>133.27/111.82</f>
        <v>1.1918261491683064</v>
      </c>
      <c r="J47" s="32" t="s">
        <v>162</v>
      </c>
      <c r="K47" s="50">
        <f>+E47/I47</f>
        <v>1336324654.4904327</v>
      </c>
      <c r="L47" s="167"/>
      <c r="M47" s="54"/>
    </row>
    <row r="48" spans="1:13" ht="14.25" x14ac:dyDescent="0.2">
      <c r="A48" s="177" t="s">
        <v>534</v>
      </c>
      <c r="B48" s="348"/>
      <c r="C48" s="55" t="s">
        <v>142</v>
      </c>
      <c r="D48" s="55" t="s">
        <v>143</v>
      </c>
      <c r="E48" s="50">
        <v>733125000</v>
      </c>
      <c r="F48" s="153"/>
      <c r="G48" s="175">
        <v>42601</v>
      </c>
      <c r="H48" s="144"/>
      <c r="I48" s="74">
        <f>133.27/111.82</f>
        <v>1.1918261491683064</v>
      </c>
      <c r="J48" s="32" t="s">
        <v>162</v>
      </c>
      <c r="K48" s="50">
        <f>+E48/I48</f>
        <v>615127466.79672837</v>
      </c>
      <c r="L48" s="167"/>
      <c r="M48" s="54"/>
    </row>
    <row r="49" spans="1:13" ht="14.25" x14ac:dyDescent="0.2">
      <c r="A49" s="177" t="s">
        <v>534</v>
      </c>
      <c r="B49" s="348"/>
      <c r="C49" s="55" t="s">
        <v>142</v>
      </c>
      <c r="D49" s="55" t="s">
        <v>143</v>
      </c>
      <c r="E49" s="50">
        <v>2360000000</v>
      </c>
      <c r="F49" s="153"/>
      <c r="G49" s="175">
        <v>42613</v>
      </c>
      <c r="H49" s="144"/>
      <c r="I49" s="74">
        <f>133.27/111.82</f>
        <v>1.1918261491683064</v>
      </c>
      <c r="J49" s="32" t="s">
        <v>162</v>
      </c>
      <c r="K49" s="50">
        <f>+E49/I49</f>
        <v>1980154573.4223752</v>
      </c>
      <c r="L49" s="167"/>
      <c r="M49" s="54"/>
    </row>
    <row r="50" spans="1:13" ht="14.25" x14ac:dyDescent="0.2">
      <c r="A50" s="177" t="s">
        <v>534</v>
      </c>
      <c r="B50" s="348"/>
      <c r="C50" s="55" t="s">
        <v>142</v>
      </c>
      <c r="D50" s="55" t="s">
        <v>143</v>
      </c>
      <c r="E50" s="50">
        <v>1655875000</v>
      </c>
      <c r="F50" s="153"/>
      <c r="G50" s="175">
        <v>42613</v>
      </c>
      <c r="H50" s="144"/>
      <c r="I50" s="74">
        <f>133.27/111.82</f>
        <v>1.1918261491683064</v>
      </c>
      <c r="J50" s="32" t="s">
        <v>162</v>
      </c>
      <c r="K50" s="50">
        <f>+E50/I50</f>
        <v>1389359514.5193965</v>
      </c>
      <c r="L50" s="167"/>
      <c r="M50" s="54"/>
    </row>
    <row r="51" spans="1:13" ht="14.25" x14ac:dyDescent="0.2">
      <c r="A51" s="177" t="s">
        <v>534</v>
      </c>
      <c r="B51" s="348"/>
      <c r="C51" s="55" t="s">
        <v>142</v>
      </c>
      <c r="D51" s="55" t="s">
        <v>143</v>
      </c>
      <c r="E51" s="50">
        <v>29000000</v>
      </c>
      <c r="F51" s="153"/>
      <c r="G51" s="175">
        <v>42614</v>
      </c>
      <c r="H51" s="144"/>
      <c r="I51" s="74">
        <f>132.85/111.82</f>
        <v>1.1880701126810946</v>
      </c>
      <c r="J51" s="32" t="s">
        <v>163</v>
      </c>
      <c r="K51" s="50">
        <f>+E51/I51</f>
        <v>24409333.835152429</v>
      </c>
      <c r="L51" s="167"/>
      <c r="M51" s="54"/>
    </row>
    <row r="52" spans="1:13" ht="14.25" x14ac:dyDescent="0.2">
      <c r="A52" s="177" t="s">
        <v>534</v>
      </c>
      <c r="B52" s="348"/>
      <c r="C52" s="55" t="s">
        <v>142</v>
      </c>
      <c r="D52" s="55" t="s">
        <v>143</v>
      </c>
      <c r="E52" s="50">
        <v>600000000</v>
      </c>
      <c r="F52" s="153"/>
      <c r="G52" s="175">
        <v>42627</v>
      </c>
      <c r="H52" s="144"/>
      <c r="I52" s="74">
        <f>132.85/111.82</f>
        <v>1.1880701126810946</v>
      </c>
      <c r="J52" s="32" t="s">
        <v>163</v>
      </c>
      <c r="K52" s="50">
        <f>+E52/I52</f>
        <v>505020700.0376364</v>
      </c>
      <c r="L52" s="167"/>
      <c r="M52" s="54"/>
    </row>
    <row r="53" spans="1:13" ht="14.25" x14ac:dyDescent="0.2">
      <c r="A53" s="177" t="s">
        <v>534</v>
      </c>
      <c r="B53" s="348"/>
      <c r="C53" s="55" t="s">
        <v>142</v>
      </c>
      <c r="D53" s="55" t="s">
        <v>143</v>
      </c>
      <c r="E53" s="50">
        <v>3570400000</v>
      </c>
      <c r="F53" s="153"/>
      <c r="G53" s="175">
        <v>42629</v>
      </c>
      <c r="H53" s="144"/>
      <c r="I53" s="74">
        <f>132.85/111.82</f>
        <v>1.1880701126810946</v>
      </c>
      <c r="J53" s="32" t="s">
        <v>163</v>
      </c>
      <c r="K53" s="50">
        <f>+E53/I53</f>
        <v>3005209845.6906285</v>
      </c>
      <c r="L53" s="167"/>
      <c r="M53" s="54"/>
    </row>
    <row r="54" spans="1:13" ht="14.25" x14ac:dyDescent="0.2">
      <c r="A54" s="177" t="s">
        <v>534</v>
      </c>
      <c r="B54" s="348"/>
      <c r="C54" s="55" t="s">
        <v>142</v>
      </c>
      <c r="D54" s="55" t="s">
        <v>143</v>
      </c>
      <c r="E54" s="50">
        <v>1780266667</v>
      </c>
      <c r="F54" s="153"/>
      <c r="G54" s="175">
        <v>42627</v>
      </c>
      <c r="H54" s="144"/>
      <c r="I54" s="74">
        <f>132.85/111.82</f>
        <v>1.1880701126810946</v>
      </c>
      <c r="J54" s="32" t="s">
        <v>163</v>
      </c>
      <c r="K54" s="50">
        <f>+E54/I54</f>
        <v>1498452530.7033496</v>
      </c>
      <c r="L54" s="167"/>
      <c r="M54" s="54"/>
    </row>
    <row r="55" spans="1:13" ht="14.25" x14ac:dyDescent="0.2">
      <c r="A55" s="177" t="s">
        <v>534</v>
      </c>
      <c r="B55" s="348"/>
      <c r="C55" s="55" t="s">
        <v>142</v>
      </c>
      <c r="D55" s="55" t="s">
        <v>143</v>
      </c>
      <c r="E55" s="50">
        <v>5000000000</v>
      </c>
      <c r="F55" s="153"/>
      <c r="G55" s="175">
        <v>42657</v>
      </c>
      <c r="H55" s="144"/>
      <c r="I55" s="74">
        <f>132.78/111.82</f>
        <v>1.1874441065998929</v>
      </c>
      <c r="J55" s="32" t="s">
        <v>164</v>
      </c>
      <c r="K55" s="50">
        <f>+E55/I55</f>
        <v>4210724506.702816</v>
      </c>
      <c r="L55" s="167"/>
      <c r="M55" s="54"/>
    </row>
    <row r="56" spans="1:13" ht="14.25" x14ac:dyDescent="0.2">
      <c r="A56" s="177" t="s">
        <v>534</v>
      </c>
      <c r="B56" s="348"/>
      <c r="C56" s="55" t="s">
        <v>142</v>
      </c>
      <c r="D56" s="55" t="s">
        <v>143</v>
      </c>
      <c r="E56" s="50">
        <v>2900000000</v>
      </c>
      <c r="F56" s="153"/>
      <c r="G56" s="175">
        <v>42661</v>
      </c>
      <c r="H56" s="144"/>
      <c r="I56" s="74">
        <f>132.78/111.82</f>
        <v>1.1874441065998929</v>
      </c>
      <c r="J56" s="32" t="s">
        <v>164</v>
      </c>
      <c r="K56" s="50">
        <f>+E56/I56</f>
        <v>2442220213.8876333</v>
      </c>
      <c r="L56" s="167"/>
      <c r="M56" s="54"/>
    </row>
    <row r="57" spans="1:13" ht="14.25" x14ac:dyDescent="0.2">
      <c r="A57" s="177" t="s">
        <v>534</v>
      </c>
      <c r="B57" s="348"/>
      <c r="C57" s="55" t="s">
        <v>142</v>
      </c>
      <c r="D57" s="55" t="s">
        <v>143</v>
      </c>
      <c r="E57" s="50">
        <v>3570400000</v>
      </c>
      <c r="F57" s="153"/>
      <c r="G57" s="175">
        <v>42664</v>
      </c>
      <c r="H57" s="144"/>
      <c r="I57" s="74">
        <f>132.78/111.82</f>
        <v>1.1874441065998929</v>
      </c>
      <c r="J57" s="32" t="s">
        <v>164</v>
      </c>
      <c r="K57" s="50">
        <f>+E57/I57</f>
        <v>3006794155.746347</v>
      </c>
      <c r="L57" s="167"/>
      <c r="M57" s="54"/>
    </row>
    <row r="58" spans="1:13" ht="15" x14ac:dyDescent="0.2">
      <c r="A58" s="177" t="s">
        <v>534</v>
      </c>
      <c r="B58" s="348"/>
      <c r="C58" s="55" t="s">
        <v>142</v>
      </c>
      <c r="D58" s="55" t="s">
        <v>143</v>
      </c>
      <c r="E58" s="50">
        <v>5000000000</v>
      </c>
      <c r="F58" s="153"/>
      <c r="G58" s="175">
        <v>42674</v>
      </c>
      <c r="H58" s="144"/>
      <c r="I58" s="74">
        <f>132.78/111.82</f>
        <v>1.1874441065998929</v>
      </c>
      <c r="J58" s="32" t="s">
        <v>164</v>
      </c>
      <c r="K58" s="50">
        <f>+E58/I58</f>
        <v>4210724506.702816</v>
      </c>
      <c r="L58" s="252"/>
      <c r="M58" s="54"/>
    </row>
    <row r="59" spans="1:13" ht="14.25" x14ac:dyDescent="0.2">
      <c r="A59" s="177" t="s">
        <v>534</v>
      </c>
      <c r="B59" s="348"/>
      <c r="C59" s="55" t="s">
        <v>142</v>
      </c>
      <c r="D59" s="55" t="s">
        <v>143</v>
      </c>
      <c r="E59" s="50">
        <v>433333333</v>
      </c>
      <c r="F59" s="153"/>
      <c r="G59" s="175">
        <v>42674</v>
      </c>
      <c r="H59" s="144"/>
      <c r="I59" s="74">
        <f>132.78/111.82</f>
        <v>1.1874441065998929</v>
      </c>
      <c r="J59" s="32" t="s">
        <v>164</v>
      </c>
      <c r="K59" s="50">
        <f>+E59/I59</f>
        <v>364929456.96686244</v>
      </c>
      <c r="L59" s="167"/>
      <c r="M59" s="54"/>
    </row>
    <row r="60" spans="1:13" ht="15" x14ac:dyDescent="0.2">
      <c r="A60" s="177" t="s">
        <v>534</v>
      </c>
      <c r="B60" s="348"/>
      <c r="C60" s="55" t="s">
        <v>142</v>
      </c>
      <c r="D60" s="55" t="s">
        <v>143</v>
      </c>
      <c r="E60" s="50">
        <v>1260000000</v>
      </c>
      <c r="F60" s="153"/>
      <c r="G60" s="175">
        <v>42689</v>
      </c>
      <c r="H60" s="144"/>
      <c r="I60" s="74">
        <f>132.7/111.82</f>
        <v>1.186728671078519</v>
      </c>
      <c r="J60" s="32" t="s">
        <v>165</v>
      </c>
      <c r="K60" s="50">
        <f>+E60/I60</f>
        <v>1061742275.8100981</v>
      </c>
      <c r="L60" s="252"/>
      <c r="M60" s="54"/>
    </row>
    <row r="61" spans="1:13" ht="14.25" x14ac:dyDescent="0.2">
      <c r="A61" s="177" t="s">
        <v>534</v>
      </c>
      <c r="B61" s="348"/>
      <c r="C61" s="55" t="s">
        <v>142</v>
      </c>
      <c r="D61" s="55" t="s">
        <v>143</v>
      </c>
      <c r="E61" s="50">
        <v>1890000000</v>
      </c>
      <c r="F61" s="251"/>
      <c r="G61" s="175">
        <v>42691</v>
      </c>
      <c r="H61" s="144"/>
      <c r="I61" s="74">
        <f>132.7/111.82</f>
        <v>1.186728671078519</v>
      </c>
      <c r="J61" s="32" t="s">
        <v>165</v>
      </c>
      <c r="K61" s="50">
        <f>+E61/I61</f>
        <v>1592613413.715147</v>
      </c>
      <c r="L61" s="167"/>
      <c r="M61" s="54"/>
    </row>
    <row r="62" spans="1:13" ht="14.25" x14ac:dyDescent="0.2">
      <c r="A62" s="177" t="s">
        <v>534</v>
      </c>
      <c r="B62" s="348"/>
      <c r="C62" s="55" t="s">
        <v>142</v>
      </c>
      <c r="D62" s="55" t="s">
        <v>143</v>
      </c>
      <c r="E62" s="50">
        <v>1890000000</v>
      </c>
      <c r="F62" s="153"/>
      <c r="G62" s="175">
        <v>42704</v>
      </c>
      <c r="H62" s="144"/>
      <c r="I62" s="74">
        <f>132.7/111.82</f>
        <v>1.186728671078519</v>
      </c>
      <c r="J62" s="32" t="s">
        <v>165</v>
      </c>
      <c r="K62" s="50">
        <f>+E62/I62</f>
        <v>1592613413.715147</v>
      </c>
      <c r="L62" s="167"/>
      <c r="M62" s="54"/>
    </row>
    <row r="63" spans="1:13" ht="14.25" x14ac:dyDescent="0.2">
      <c r="A63" s="177" t="s">
        <v>534</v>
      </c>
      <c r="B63" s="348"/>
      <c r="C63" s="55" t="s">
        <v>142</v>
      </c>
      <c r="D63" s="55" t="s">
        <v>143</v>
      </c>
      <c r="E63" s="50">
        <v>1440000000</v>
      </c>
      <c r="F63" s="153"/>
      <c r="G63" s="175">
        <v>42755</v>
      </c>
      <c r="H63" s="144"/>
      <c r="I63" s="74">
        <f>133.4/111.82</f>
        <v>1.1929887318905386</v>
      </c>
      <c r="J63" s="32" t="s">
        <v>166</v>
      </c>
      <c r="K63" s="50">
        <f>+E63/I63</f>
        <v>1207052473.7631183</v>
      </c>
      <c r="L63" s="167"/>
      <c r="M63" s="54"/>
    </row>
    <row r="64" spans="1:13" ht="14.25" x14ac:dyDescent="0.2">
      <c r="A64" s="177" t="s">
        <v>534</v>
      </c>
      <c r="B64" s="348"/>
      <c r="C64" s="55" t="s">
        <v>142</v>
      </c>
      <c r="D64" s="55" t="s">
        <v>143</v>
      </c>
      <c r="E64" s="50">
        <v>1440000000</v>
      </c>
      <c r="F64" s="153"/>
      <c r="G64" s="175">
        <v>42755</v>
      </c>
      <c r="H64" s="144"/>
      <c r="I64" s="74">
        <f>133.4/111.82</f>
        <v>1.1929887318905386</v>
      </c>
      <c r="J64" s="32" t="s">
        <v>166</v>
      </c>
      <c r="K64" s="50">
        <f>+E64/I64</f>
        <v>1207052473.7631183</v>
      </c>
      <c r="L64" s="167"/>
      <c r="M64" s="54"/>
    </row>
    <row r="65" spans="1:13" ht="14.25" x14ac:dyDescent="0.2">
      <c r="A65" s="177" t="s">
        <v>534</v>
      </c>
      <c r="B65" s="348"/>
      <c r="C65" s="55" t="s">
        <v>142</v>
      </c>
      <c r="D65" s="55" t="s">
        <v>143</v>
      </c>
      <c r="E65" s="50">
        <v>960000000</v>
      </c>
      <c r="F65" s="153"/>
      <c r="G65" s="175">
        <v>42767</v>
      </c>
      <c r="H65" s="144"/>
      <c r="I65" s="74">
        <f>134.77/111.82</f>
        <v>1.2052405651940621</v>
      </c>
      <c r="J65" s="32" t="s">
        <v>167</v>
      </c>
      <c r="K65" s="50">
        <f>+E65/I65</f>
        <v>796521481.04177475</v>
      </c>
      <c r="L65" s="167"/>
      <c r="M65" s="54"/>
    </row>
    <row r="66" spans="1:13" ht="14.25" x14ac:dyDescent="0.2">
      <c r="A66" s="177" t="s">
        <v>534</v>
      </c>
      <c r="B66" s="348"/>
      <c r="C66" s="55" t="s">
        <v>142</v>
      </c>
      <c r="D66" s="55" t="s">
        <v>143</v>
      </c>
      <c r="E66" s="50">
        <v>3450000000</v>
      </c>
      <c r="F66" s="153"/>
      <c r="G66" s="175">
        <v>42826</v>
      </c>
      <c r="H66" s="144"/>
      <c r="I66" s="74">
        <f>134.77/111.82</f>
        <v>1.2052405651940621</v>
      </c>
      <c r="J66" s="32" t="s">
        <v>168</v>
      </c>
      <c r="K66" s="50">
        <f>+E66/I66</f>
        <v>2862499072.4938779</v>
      </c>
      <c r="L66" s="167"/>
      <c r="M66" s="54"/>
    </row>
    <row r="67" spans="1:13" ht="14.25" x14ac:dyDescent="0.2">
      <c r="A67" s="177" t="s">
        <v>534</v>
      </c>
      <c r="B67" s="348"/>
      <c r="C67" s="55" t="s">
        <v>142</v>
      </c>
      <c r="D67" s="55" t="s">
        <v>143</v>
      </c>
      <c r="E67" s="50">
        <v>2300000000</v>
      </c>
      <c r="F67" s="250"/>
      <c r="G67" s="175">
        <v>42788</v>
      </c>
      <c r="H67" s="144"/>
      <c r="I67" s="74">
        <f>134.77/111.82</f>
        <v>1.2052405651940621</v>
      </c>
      <c r="J67" s="32" t="s">
        <v>168</v>
      </c>
      <c r="K67" s="50">
        <f>+E67/I67</f>
        <v>1908332714.9959188</v>
      </c>
      <c r="L67" s="167"/>
      <c r="M67" s="54"/>
    </row>
    <row r="68" spans="1:13" ht="14.25" x14ac:dyDescent="0.2">
      <c r="A68" s="177" t="s">
        <v>534</v>
      </c>
      <c r="B68" s="348"/>
      <c r="C68" s="55" t="s">
        <v>142</v>
      </c>
      <c r="D68" s="55" t="s">
        <v>143</v>
      </c>
      <c r="E68" s="50">
        <v>3450000000</v>
      </c>
      <c r="F68" s="153"/>
      <c r="G68" s="175">
        <v>42786</v>
      </c>
      <c r="H68" s="144"/>
      <c r="I68" s="74">
        <f>136.12/111.82</f>
        <v>1.2173135396172421</v>
      </c>
      <c r="J68" s="32" t="s">
        <v>168</v>
      </c>
      <c r="K68" s="50">
        <f>+E68/I68</f>
        <v>2834109609.1683807</v>
      </c>
      <c r="L68" s="167"/>
      <c r="M68" s="54"/>
    </row>
    <row r="69" spans="1:13" ht="14.25" x14ac:dyDescent="0.2">
      <c r="A69" s="177" t="s">
        <v>534</v>
      </c>
      <c r="B69" s="348"/>
      <c r="C69" s="55" t="s">
        <v>142</v>
      </c>
      <c r="D69" s="55" t="s">
        <v>143</v>
      </c>
      <c r="E69" s="50">
        <v>330000000</v>
      </c>
      <c r="F69" s="250"/>
      <c r="G69" s="175">
        <v>42842</v>
      </c>
      <c r="H69" s="144"/>
      <c r="I69" s="74">
        <f>136.76/111.82</f>
        <v>1.2230370237882311</v>
      </c>
      <c r="J69" s="32" t="s">
        <v>168</v>
      </c>
      <c r="K69" s="50">
        <f>+E69/I69</f>
        <v>269820122.84293652</v>
      </c>
      <c r="L69" s="167"/>
      <c r="M69" s="54"/>
    </row>
    <row r="70" spans="1:13" ht="14.25" x14ac:dyDescent="0.2">
      <c r="A70" s="177" t="s">
        <v>534</v>
      </c>
      <c r="B70" s="348"/>
      <c r="C70" s="55" t="s">
        <v>142</v>
      </c>
      <c r="D70" s="55" t="s">
        <v>143</v>
      </c>
      <c r="E70" s="50">
        <v>90000000</v>
      </c>
      <c r="F70" s="153"/>
      <c r="G70" s="175">
        <v>42849</v>
      </c>
      <c r="H70" s="144"/>
      <c r="I70" s="74">
        <f>136.76/111.82</f>
        <v>1.2230370237882311</v>
      </c>
      <c r="J70" s="32" t="s">
        <v>168</v>
      </c>
      <c r="K70" s="50">
        <f>+E70/I70</f>
        <v>73587306.229891777</v>
      </c>
      <c r="L70" s="167"/>
      <c r="M70" s="54"/>
    </row>
    <row r="71" spans="1:13" ht="14.25" x14ac:dyDescent="0.2">
      <c r="A71" s="177" t="s">
        <v>534</v>
      </c>
      <c r="B71" s="348"/>
      <c r="C71" s="55" t="s">
        <v>142</v>
      </c>
      <c r="D71" s="55" t="s">
        <v>143</v>
      </c>
      <c r="E71" s="50">
        <v>420000000</v>
      </c>
      <c r="F71" s="250"/>
      <c r="G71" s="175">
        <v>42851</v>
      </c>
      <c r="H71" s="144"/>
      <c r="I71" s="74">
        <f>136.76/111.82</f>
        <v>1.2230370237882311</v>
      </c>
      <c r="J71" s="32" t="s">
        <v>168</v>
      </c>
      <c r="K71" s="50">
        <f>+E71/I71</f>
        <v>343407429.07282829</v>
      </c>
      <c r="L71" s="167"/>
      <c r="M71" s="54"/>
    </row>
    <row r="72" spans="1:13" ht="14.25" x14ac:dyDescent="0.2">
      <c r="A72" s="177" t="s">
        <v>534</v>
      </c>
      <c r="B72" s="348"/>
      <c r="C72" s="55" t="s">
        <v>142</v>
      </c>
      <c r="D72" s="55" t="s">
        <v>143</v>
      </c>
      <c r="E72" s="50">
        <v>75000000</v>
      </c>
      <c r="F72" s="153"/>
      <c r="G72" s="175">
        <v>42858</v>
      </c>
      <c r="H72" s="144"/>
      <c r="I72" s="74">
        <f>137.4/111.82</f>
        <v>1.2287605079592203</v>
      </c>
      <c r="J72" s="32" t="s">
        <v>169</v>
      </c>
      <c r="K72" s="50">
        <f>+E72/I72</f>
        <v>61037117.903930128</v>
      </c>
      <c r="L72" s="167"/>
      <c r="M72" s="54"/>
    </row>
    <row r="73" spans="1:13" ht="14.25" x14ac:dyDescent="0.2">
      <c r="A73" s="177" t="s">
        <v>534</v>
      </c>
      <c r="B73" s="348"/>
      <c r="C73" s="55" t="s">
        <v>142</v>
      </c>
      <c r="D73" s="55" t="s">
        <v>143</v>
      </c>
      <c r="E73" s="50">
        <v>280000000</v>
      </c>
      <c r="F73" s="153"/>
      <c r="G73" s="175">
        <v>42859</v>
      </c>
      <c r="H73" s="144"/>
      <c r="I73" s="74">
        <f>137.4/111.82</f>
        <v>1.2287605079592203</v>
      </c>
      <c r="J73" s="32" t="s">
        <v>169</v>
      </c>
      <c r="K73" s="50">
        <f>+E73/I73</f>
        <v>227871906.84133914</v>
      </c>
      <c r="L73" s="167"/>
      <c r="M73" s="54"/>
    </row>
    <row r="74" spans="1:13" ht="14.25" x14ac:dyDescent="0.2">
      <c r="A74" s="177" t="s">
        <v>534</v>
      </c>
      <c r="B74" s="348"/>
      <c r="C74" s="55" t="s">
        <v>142</v>
      </c>
      <c r="D74" s="55" t="s">
        <v>143</v>
      </c>
      <c r="E74" s="50">
        <v>50000000</v>
      </c>
      <c r="F74" s="153"/>
      <c r="G74" s="175">
        <v>42860</v>
      </c>
      <c r="H74" s="144"/>
      <c r="I74" s="74">
        <f>137.4/111.82</f>
        <v>1.2287605079592203</v>
      </c>
      <c r="J74" s="32" t="s">
        <v>169</v>
      </c>
      <c r="K74" s="50">
        <f>+E74/I74</f>
        <v>40691411.935953416</v>
      </c>
      <c r="L74" s="167"/>
      <c r="M74" s="54"/>
    </row>
    <row r="75" spans="1:13" ht="14.25" x14ac:dyDescent="0.2">
      <c r="A75" s="177" t="s">
        <v>534</v>
      </c>
      <c r="B75" s="348"/>
      <c r="C75" s="55" t="s">
        <v>142</v>
      </c>
      <c r="D75" s="55" t="s">
        <v>143</v>
      </c>
      <c r="E75" s="50">
        <v>187500000</v>
      </c>
      <c r="F75" s="153"/>
      <c r="G75" s="175">
        <v>42864</v>
      </c>
      <c r="H75" s="144"/>
      <c r="I75" s="74">
        <f>137.4/111.82</f>
        <v>1.2287605079592203</v>
      </c>
      <c r="J75" s="32" t="s">
        <v>169</v>
      </c>
      <c r="K75" s="50">
        <f>+E75/I75</f>
        <v>152592794.75982532</v>
      </c>
      <c r="L75" s="167"/>
      <c r="M75" s="54"/>
    </row>
    <row r="76" spans="1:13" ht="14.25" x14ac:dyDescent="0.2">
      <c r="A76" s="177" t="s">
        <v>534</v>
      </c>
      <c r="B76" s="348"/>
      <c r="C76" s="55" t="s">
        <v>142</v>
      </c>
      <c r="D76" s="55" t="s">
        <v>143</v>
      </c>
      <c r="E76" s="50">
        <v>100000000</v>
      </c>
      <c r="F76" s="153"/>
      <c r="G76" s="175">
        <v>42867</v>
      </c>
      <c r="H76" s="144"/>
      <c r="I76" s="74">
        <f>137.4/111.82</f>
        <v>1.2287605079592203</v>
      </c>
      <c r="J76" s="32" t="s">
        <v>169</v>
      </c>
      <c r="K76" s="50">
        <f>+E76/I76</f>
        <v>81382823.871906832</v>
      </c>
      <c r="L76" s="167"/>
      <c r="M76" s="54"/>
    </row>
    <row r="77" spans="1:13" ht="14.25" x14ac:dyDescent="0.2">
      <c r="A77" s="177" t="s">
        <v>534</v>
      </c>
      <c r="B77" s="348"/>
      <c r="C77" s="55" t="s">
        <v>142</v>
      </c>
      <c r="D77" s="55" t="s">
        <v>143</v>
      </c>
      <c r="E77" s="50">
        <v>187500000</v>
      </c>
      <c r="F77" s="153"/>
      <c r="G77" s="175">
        <v>42871</v>
      </c>
      <c r="H77" s="144"/>
      <c r="I77" s="74">
        <f>137.4/111.82</f>
        <v>1.2287605079592203</v>
      </c>
      <c r="J77" s="32" t="s">
        <v>169</v>
      </c>
      <c r="K77" s="50">
        <f>+E77/I77</f>
        <v>152592794.75982532</v>
      </c>
      <c r="L77" s="167"/>
      <c r="M77" s="54"/>
    </row>
    <row r="78" spans="1:13" ht="14.25" x14ac:dyDescent="0.2">
      <c r="A78" s="177" t="s">
        <v>534</v>
      </c>
      <c r="B78" s="348"/>
      <c r="C78" s="55" t="s">
        <v>142</v>
      </c>
      <c r="D78" s="55" t="s">
        <v>143</v>
      </c>
      <c r="E78" s="50">
        <v>90000000</v>
      </c>
      <c r="F78" s="153"/>
      <c r="G78" s="175">
        <v>42871</v>
      </c>
      <c r="H78" s="144"/>
      <c r="I78" s="74">
        <f>137.4/111.82</f>
        <v>1.2287605079592203</v>
      </c>
      <c r="J78" s="32" t="s">
        <v>169</v>
      </c>
      <c r="K78" s="50">
        <f>+E78/I78</f>
        <v>73244541.484716147</v>
      </c>
      <c r="L78" s="167"/>
      <c r="M78" s="54"/>
    </row>
    <row r="79" spans="1:13" ht="14.25" x14ac:dyDescent="0.2">
      <c r="A79" s="177" t="s">
        <v>534</v>
      </c>
      <c r="B79" s="348"/>
      <c r="C79" s="55" t="s">
        <v>142</v>
      </c>
      <c r="D79" s="55" t="s">
        <v>143</v>
      </c>
      <c r="E79" s="50">
        <v>25000000</v>
      </c>
      <c r="F79" s="250"/>
      <c r="G79" s="175">
        <v>42873</v>
      </c>
      <c r="H79" s="144"/>
      <c r="I79" s="74">
        <f>137.4/111.82</f>
        <v>1.2287605079592203</v>
      </c>
      <c r="J79" s="32" t="s">
        <v>169</v>
      </c>
      <c r="K79" s="50">
        <f>+E79/I79</f>
        <v>20345705.967976708</v>
      </c>
      <c r="L79" s="167"/>
      <c r="M79" s="54"/>
    </row>
    <row r="80" spans="1:13" ht="14.25" x14ac:dyDescent="0.2">
      <c r="A80" s="177" t="s">
        <v>534</v>
      </c>
      <c r="B80" s="348"/>
      <c r="C80" s="55" t="s">
        <v>142</v>
      </c>
      <c r="D80" s="55" t="s">
        <v>143</v>
      </c>
      <c r="E80" s="50">
        <v>15000000</v>
      </c>
      <c r="F80" s="250"/>
      <c r="G80" s="175">
        <v>43010</v>
      </c>
      <c r="H80" s="144"/>
      <c r="I80" s="74">
        <f>138.05/111.82</f>
        <v>1.2345734215703812</v>
      </c>
      <c r="J80" s="32" t="s">
        <v>170</v>
      </c>
      <c r="K80" s="50">
        <f>+E80/I80</f>
        <v>12149945.67185802</v>
      </c>
      <c r="L80" s="167"/>
      <c r="M80" s="54"/>
    </row>
    <row r="81" spans="1:13" ht="14.25" x14ac:dyDescent="0.2">
      <c r="A81" s="177" t="s">
        <v>534</v>
      </c>
      <c r="B81" s="348"/>
      <c r="C81" s="55" t="s">
        <v>142</v>
      </c>
      <c r="D81" s="55" t="s">
        <v>143</v>
      </c>
      <c r="E81" s="50">
        <v>10000000</v>
      </c>
      <c r="F81" s="250"/>
      <c r="G81" s="175">
        <v>43039</v>
      </c>
      <c r="H81" s="144"/>
      <c r="I81" s="74">
        <f>138.05/111.82</f>
        <v>1.2345734215703812</v>
      </c>
      <c r="J81" s="32" t="s">
        <v>171</v>
      </c>
      <c r="K81" s="50">
        <f>+E81/I81</f>
        <v>8099963.7812386798</v>
      </c>
      <c r="L81" s="167"/>
      <c r="M81" s="54"/>
    </row>
    <row r="82" spans="1:13" ht="14.25" x14ac:dyDescent="0.2">
      <c r="A82" s="177" t="s">
        <v>534</v>
      </c>
      <c r="B82" s="348" t="s">
        <v>1101</v>
      </c>
      <c r="C82" s="55" t="s">
        <v>142</v>
      </c>
      <c r="D82" s="55" t="s">
        <v>143</v>
      </c>
      <c r="E82" s="50">
        <v>3504000000</v>
      </c>
      <c r="F82" s="153"/>
      <c r="G82" s="175">
        <v>43200</v>
      </c>
      <c r="H82" s="144"/>
      <c r="I82" s="74">
        <f>141.05/111.82</f>
        <v>1.2614022536218925</v>
      </c>
      <c r="J82" s="32" t="s">
        <v>172</v>
      </c>
      <c r="K82" s="50">
        <f>+E82/I82</f>
        <v>2777860900.3899322</v>
      </c>
      <c r="L82" s="167" t="s">
        <v>307</v>
      </c>
      <c r="M82" s="54" t="s">
        <v>1018</v>
      </c>
    </row>
    <row r="83" spans="1:13" ht="14.25" x14ac:dyDescent="0.2">
      <c r="A83" s="177" t="s">
        <v>534</v>
      </c>
      <c r="B83" s="348" t="s">
        <v>1101</v>
      </c>
      <c r="C83" s="55" t="s">
        <v>142</v>
      </c>
      <c r="D83" s="55" t="s">
        <v>143</v>
      </c>
      <c r="E83" s="50">
        <v>3504000000</v>
      </c>
      <c r="F83" s="153"/>
      <c r="G83" s="175">
        <v>43200</v>
      </c>
      <c r="H83" s="144"/>
      <c r="I83" s="74">
        <f>141.05/111.82</f>
        <v>1.2614022536218925</v>
      </c>
      <c r="J83" s="32" t="s">
        <v>172</v>
      </c>
      <c r="K83" s="50">
        <f>+E83/I83</f>
        <v>2777860900.3899322</v>
      </c>
      <c r="L83" s="167" t="s">
        <v>307</v>
      </c>
      <c r="M83" s="54" t="s">
        <v>1018</v>
      </c>
    </row>
    <row r="84" spans="1:13" ht="14.25" x14ac:dyDescent="0.2">
      <c r="A84" s="177" t="s">
        <v>534</v>
      </c>
      <c r="B84" s="348" t="s">
        <v>1101</v>
      </c>
      <c r="C84" s="55" t="s">
        <v>142</v>
      </c>
      <c r="D84" s="55" t="s">
        <v>143</v>
      </c>
      <c r="E84" s="50">
        <v>2336000000</v>
      </c>
      <c r="F84" s="153"/>
      <c r="G84" s="175">
        <v>43196</v>
      </c>
      <c r="H84" s="144"/>
      <c r="I84" s="74">
        <f>141.05/111.82</f>
        <v>1.2614022536218925</v>
      </c>
      <c r="J84" s="32" t="s">
        <v>172</v>
      </c>
      <c r="K84" s="50">
        <f>+E84/I84</f>
        <v>1851907266.9266214</v>
      </c>
      <c r="L84" s="167" t="s">
        <v>307</v>
      </c>
      <c r="M84" s="54" t="s">
        <v>1018</v>
      </c>
    </row>
    <row r="85" spans="1:13" ht="14.25" x14ac:dyDescent="0.2">
      <c r="A85" s="177" t="s">
        <v>534</v>
      </c>
      <c r="B85" s="348" t="s">
        <v>1101</v>
      </c>
      <c r="C85" s="55" t="s">
        <v>142</v>
      </c>
      <c r="D85" s="55" t="s">
        <v>143</v>
      </c>
      <c r="E85" s="50">
        <v>18750000000</v>
      </c>
      <c r="F85" s="153"/>
      <c r="G85" s="175">
        <v>43304</v>
      </c>
      <c r="H85" s="144"/>
      <c r="I85" s="74">
        <f>142.28/111.82</f>
        <v>1.272402074763012</v>
      </c>
      <c r="J85" s="32" t="s">
        <v>305</v>
      </c>
      <c r="K85" s="50">
        <f>+E85/I85</f>
        <v>14735908068.597132</v>
      </c>
      <c r="L85" s="167" t="s">
        <v>307</v>
      </c>
      <c r="M85" s="54" t="s">
        <v>1017</v>
      </c>
    </row>
    <row r="86" spans="1:13" ht="14.25" x14ac:dyDescent="0.2">
      <c r="A86" s="177" t="s">
        <v>534</v>
      </c>
      <c r="B86" s="348" t="s">
        <v>1101</v>
      </c>
      <c r="C86" s="55" t="s">
        <v>142</v>
      </c>
      <c r="D86" s="55" t="s">
        <v>143</v>
      </c>
      <c r="E86" s="50">
        <v>6250000000</v>
      </c>
      <c r="F86" s="153"/>
      <c r="G86" s="175">
        <v>43326</v>
      </c>
      <c r="H86" s="144"/>
      <c r="I86" s="74">
        <f>142.1/111.82</f>
        <v>1.2707923448399214</v>
      </c>
      <c r="J86" s="32" t="s">
        <v>308</v>
      </c>
      <c r="K86" s="50">
        <f>+E86/I86</f>
        <v>4918191414.4968328</v>
      </c>
      <c r="L86" s="167" t="s">
        <v>307</v>
      </c>
      <c r="M86" s="54" t="s">
        <v>1016</v>
      </c>
    </row>
    <row r="87" spans="1:13" ht="14.25" x14ac:dyDescent="0.2">
      <c r="A87" s="177" t="s">
        <v>534</v>
      </c>
      <c r="B87" s="348" t="s">
        <v>1101</v>
      </c>
      <c r="C87" s="55" t="s">
        <v>142</v>
      </c>
      <c r="D87" s="55" t="s">
        <v>143</v>
      </c>
      <c r="E87" s="50">
        <v>1200000000</v>
      </c>
      <c r="F87" s="153"/>
      <c r="G87" s="175">
        <v>43349</v>
      </c>
      <c r="H87" s="144"/>
      <c r="I87" s="74">
        <f>142.27/111.82</f>
        <v>1.2723126453228404</v>
      </c>
      <c r="J87" s="32" t="s">
        <v>309</v>
      </c>
      <c r="K87" s="50">
        <f>+E87/I87</f>
        <v>943164405.70745754</v>
      </c>
      <c r="L87" s="167" t="s">
        <v>307</v>
      </c>
      <c r="M87" s="54" t="s">
        <v>1015</v>
      </c>
    </row>
    <row r="88" spans="1:13" ht="14.25" x14ac:dyDescent="0.2">
      <c r="A88" s="177" t="s">
        <v>534</v>
      </c>
      <c r="B88" s="348" t="s">
        <v>1101</v>
      </c>
      <c r="C88" s="55" t="s">
        <v>142</v>
      </c>
      <c r="D88" s="55" t="s">
        <v>143</v>
      </c>
      <c r="E88" s="50">
        <v>31260000000</v>
      </c>
      <c r="F88" s="153"/>
      <c r="G88" s="175">
        <v>43350</v>
      </c>
      <c r="H88" s="144"/>
      <c r="I88" s="74">
        <f>142.27/111.82</f>
        <v>1.2723126453228404</v>
      </c>
      <c r="J88" s="32" t="s">
        <v>309</v>
      </c>
      <c r="K88" s="50">
        <f>+E88/I88</f>
        <v>24569432768.679268</v>
      </c>
      <c r="L88" s="167" t="s">
        <v>307</v>
      </c>
      <c r="M88" s="54" t="s">
        <v>1015</v>
      </c>
    </row>
    <row r="89" spans="1:13" ht="14.25" x14ac:dyDescent="0.2">
      <c r="A89" s="177" t="s">
        <v>534</v>
      </c>
      <c r="B89" s="348" t="s">
        <v>1101</v>
      </c>
      <c r="C89" s="55" t="s">
        <v>142</v>
      </c>
      <c r="D89" s="55" t="s">
        <v>143</v>
      </c>
      <c r="E89" s="50">
        <v>774948587</v>
      </c>
      <c r="F89" s="153"/>
      <c r="G89" s="175">
        <v>43367</v>
      </c>
      <c r="H89" s="144"/>
      <c r="I89" s="74">
        <f>142.27/111.82</f>
        <v>1.2723126453228404</v>
      </c>
      <c r="J89" s="32" t="s">
        <v>309</v>
      </c>
      <c r="K89" s="50">
        <f>+E89/I89</f>
        <v>609086602.92640746</v>
      </c>
      <c r="L89" s="167" t="s">
        <v>307</v>
      </c>
      <c r="M89" s="54" t="s">
        <v>1014</v>
      </c>
    </row>
    <row r="90" spans="1:13" ht="14.25" x14ac:dyDescent="0.2">
      <c r="A90" s="177" t="s">
        <v>534</v>
      </c>
      <c r="B90" s="348" t="s">
        <v>1101</v>
      </c>
      <c r="C90" s="55" t="s">
        <v>142</v>
      </c>
      <c r="D90" s="55" t="s">
        <v>143</v>
      </c>
      <c r="E90" s="50">
        <v>500000000</v>
      </c>
      <c r="F90" s="153"/>
      <c r="G90" s="175">
        <v>43368</v>
      </c>
      <c r="H90" s="144"/>
      <c r="I90" s="74">
        <f>142.27/111.82</f>
        <v>1.2723126453228404</v>
      </c>
      <c r="J90" s="32" t="s">
        <v>309</v>
      </c>
      <c r="K90" s="50">
        <f>+E90/I90</f>
        <v>392985169.044774</v>
      </c>
      <c r="L90" s="167" t="s">
        <v>307</v>
      </c>
      <c r="M90" s="54" t="s">
        <v>1014</v>
      </c>
    </row>
    <row r="91" spans="1:13" ht="14.25" x14ac:dyDescent="0.2">
      <c r="A91" s="177" t="s">
        <v>534</v>
      </c>
      <c r="B91" s="348" t="s">
        <v>1101</v>
      </c>
      <c r="C91" s="55" t="s">
        <v>142</v>
      </c>
      <c r="D91" s="55" t="s">
        <v>143</v>
      </c>
      <c r="E91" s="50">
        <v>15938500</v>
      </c>
      <c r="F91" s="153"/>
      <c r="G91" s="175">
        <v>43369</v>
      </c>
      <c r="H91" s="144"/>
      <c r="I91" s="74">
        <f>142.27/111.82</f>
        <v>1.2723126453228404</v>
      </c>
      <c r="J91" s="32" t="s">
        <v>309</v>
      </c>
      <c r="K91" s="50">
        <f>+E91/I91</f>
        <v>12527188.233640261</v>
      </c>
      <c r="L91" s="167" t="s">
        <v>307</v>
      </c>
      <c r="M91" s="54" t="s">
        <v>1014</v>
      </c>
    </row>
    <row r="92" spans="1:13" ht="14.25" x14ac:dyDescent="0.2">
      <c r="A92" s="177" t="s">
        <v>534</v>
      </c>
      <c r="B92" s="348" t="s">
        <v>1101</v>
      </c>
      <c r="C92" s="55" t="s">
        <v>142</v>
      </c>
      <c r="D92" s="55" t="s">
        <v>143</v>
      </c>
      <c r="E92" s="50">
        <v>3849112913</v>
      </c>
      <c r="F92" s="153"/>
      <c r="G92" s="175">
        <v>43370</v>
      </c>
      <c r="H92" s="144"/>
      <c r="I92" s="74">
        <f>142.27/111.82</f>
        <v>1.2723126453228404</v>
      </c>
      <c r="J92" s="32" t="s">
        <v>309</v>
      </c>
      <c r="K92" s="50">
        <f>+E92/I92</f>
        <v>3025288577.5754547</v>
      </c>
      <c r="L92" s="167" t="s">
        <v>307</v>
      </c>
      <c r="M92" s="54" t="s">
        <v>1014</v>
      </c>
    </row>
    <row r="93" spans="1:13" ht="14.25" x14ac:dyDescent="0.2">
      <c r="A93" s="177" t="s">
        <v>534</v>
      </c>
      <c r="B93" s="348" t="s">
        <v>1101</v>
      </c>
      <c r="C93" s="55" t="s">
        <v>142</v>
      </c>
      <c r="D93" s="55" t="s">
        <v>143</v>
      </c>
      <c r="E93" s="50">
        <v>22318303139</v>
      </c>
      <c r="F93" s="153"/>
      <c r="G93" s="175">
        <v>43383</v>
      </c>
      <c r="H93" s="144"/>
      <c r="I93" s="74">
        <f>142.5/111.82</f>
        <v>1.2743695224467895</v>
      </c>
      <c r="J93" s="32" t="s">
        <v>315</v>
      </c>
      <c r="K93" s="50">
        <f>+E93/I93</f>
        <v>17513211628.091087</v>
      </c>
      <c r="L93" s="167"/>
      <c r="M93" s="54" t="s">
        <v>1013</v>
      </c>
    </row>
    <row r="94" spans="1:13" ht="14.25" x14ac:dyDescent="0.2">
      <c r="A94" s="177" t="s">
        <v>534</v>
      </c>
      <c r="B94" s="348" t="s">
        <v>1101</v>
      </c>
      <c r="C94" s="55" t="s">
        <v>142</v>
      </c>
      <c r="D94" s="55" t="s">
        <v>143</v>
      </c>
      <c r="E94" s="50">
        <v>134904238</v>
      </c>
      <c r="F94" s="153"/>
      <c r="G94" s="175">
        <v>43383</v>
      </c>
      <c r="H94" s="144"/>
      <c r="I94" s="74">
        <f>142.5/111.82</f>
        <v>1.2743695224467895</v>
      </c>
      <c r="J94" s="32" t="s">
        <v>315</v>
      </c>
      <c r="K94" s="50">
        <f>+E94/I94</f>
        <v>105859592.23270175</v>
      </c>
      <c r="L94" s="167"/>
      <c r="M94" s="54" t="s">
        <v>1013</v>
      </c>
    </row>
    <row r="95" spans="1:13" ht="14.25" x14ac:dyDescent="0.2">
      <c r="A95" s="177" t="s">
        <v>534</v>
      </c>
      <c r="B95" s="348" t="s">
        <v>1101</v>
      </c>
      <c r="C95" s="55" t="s">
        <v>142</v>
      </c>
      <c r="D95" s="55" t="s">
        <v>143</v>
      </c>
      <c r="E95" s="50">
        <v>22183398901</v>
      </c>
      <c r="F95" s="153"/>
      <c r="G95" s="175">
        <v>43383</v>
      </c>
      <c r="H95" s="144"/>
      <c r="I95" s="74">
        <f>142.5/111.82</f>
        <v>1.2743695224467895</v>
      </c>
      <c r="J95" s="32" t="s">
        <v>315</v>
      </c>
      <c r="K95" s="50">
        <f>+E95/I95</f>
        <v>17407352035.858387</v>
      </c>
      <c r="L95" s="167"/>
      <c r="M95" s="54" t="s">
        <v>1013</v>
      </c>
    </row>
    <row r="96" spans="1:13" ht="14.25" x14ac:dyDescent="0.2">
      <c r="A96" s="177" t="s">
        <v>534</v>
      </c>
      <c r="B96" s="348" t="s">
        <v>1101</v>
      </c>
      <c r="C96" s="55" t="s">
        <v>142</v>
      </c>
      <c r="D96" s="55" t="s">
        <v>143</v>
      </c>
      <c r="E96" s="50">
        <v>385000000</v>
      </c>
      <c r="F96" s="153"/>
      <c r="G96" s="175">
        <v>43399</v>
      </c>
      <c r="H96" s="144"/>
      <c r="I96" s="74">
        <f>142.5/111.82</f>
        <v>1.2743695224467895</v>
      </c>
      <c r="J96" s="32" t="s">
        <v>315</v>
      </c>
      <c r="K96" s="50">
        <f>+E96/I96</f>
        <v>302110175.43859649</v>
      </c>
      <c r="L96" s="167" t="s">
        <v>307</v>
      </c>
      <c r="M96" s="54"/>
    </row>
    <row r="97" spans="1:14" ht="14.25" x14ac:dyDescent="0.2">
      <c r="A97" s="177" t="s">
        <v>534</v>
      </c>
      <c r="B97" s="348" t="s">
        <v>1101</v>
      </c>
      <c r="C97" s="55" t="s">
        <v>142</v>
      </c>
      <c r="D97" s="55" t="s">
        <v>143</v>
      </c>
      <c r="E97" s="50">
        <v>14493870000</v>
      </c>
      <c r="F97" s="153"/>
      <c r="G97" s="175">
        <v>43431</v>
      </c>
      <c r="H97" s="144"/>
      <c r="I97" s="74">
        <f>142.67/111.82</f>
        <v>1.2758898229297084</v>
      </c>
      <c r="J97" s="32" t="s">
        <v>320</v>
      </c>
      <c r="K97" s="50">
        <f>+E97/I97</f>
        <v>11359813159.03834</v>
      </c>
      <c r="L97" s="167" t="s">
        <v>307</v>
      </c>
      <c r="M97" s="54" t="s">
        <v>1012</v>
      </c>
    </row>
    <row r="98" spans="1:14" ht="14.25" x14ac:dyDescent="0.2">
      <c r="A98" s="177" t="s">
        <v>534</v>
      </c>
      <c r="B98" s="348" t="s">
        <v>1101</v>
      </c>
      <c r="C98" s="55" t="s">
        <v>142</v>
      </c>
      <c r="D98" s="55" t="s">
        <v>143</v>
      </c>
      <c r="E98" s="50">
        <v>4980000000</v>
      </c>
      <c r="F98" s="153"/>
      <c r="G98" s="175">
        <v>43494</v>
      </c>
      <c r="H98" s="144"/>
      <c r="I98" s="74">
        <f>100/78.05</f>
        <v>1.2812299807815504</v>
      </c>
      <c r="J98" s="32" t="s">
        <v>336</v>
      </c>
      <c r="K98" s="50">
        <f>+E98/I98</f>
        <v>3886889999.9999995</v>
      </c>
      <c r="L98" s="167" t="s">
        <v>342</v>
      </c>
      <c r="M98" s="54" t="s">
        <v>1011</v>
      </c>
    </row>
    <row r="99" spans="1:14" ht="14.25" x14ac:dyDescent="0.2">
      <c r="A99" s="177" t="s">
        <v>534</v>
      </c>
      <c r="B99" s="348" t="s">
        <v>1101</v>
      </c>
      <c r="C99" s="55" t="s">
        <v>142</v>
      </c>
      <c r="D99" s="55" t="s">
        <v>143</v>
      </c>
      <c r="E99" s="50">
        <v>645000000</v>
      </c>
      <c r="F99" s="153"/>
      <c r="G99" s="175">
        <v>43495</v>
      </c>
      <c r="H99" s="144"/>
      <c r="I99" s="74">
        <f>100/78.05</f>
        <v>1.2812299807815504</v>
      </c>
      <c r="J99" s="32" t="s">
        <v>336</v>
      </c>
      <c r="K99" s="50">
        <f>+E99/I99</f>
        <v>503422499.99999994</v>
      </c>
      <c r="L99" s="167" t="s">
        <v>342</v>
      </c>
      <c r="M99" s="54" t="s">
        <v>1011</v>
      </c>
    </row>
    <row r="100" spans="1:14" ht="14.25" x14ac:dyDescent="0.2">
      <c r="A100" s="177" t="s">
        <v>534</v>
      </c>
      <c r="B100" s="348" t="s">
        <v>1101</v>
      </c>
      <c r="C100" s="55" t="s">
        <v>142</v>
      </c>
      <c r="D100" s="55" t="s">
        <v>143</v>
      </c>
      <c r="E100" s="50">
        <v>16875000000</v>
      </c>
      <c r="F100" s="153"/>
      <c r="G100" s="175">
        <v>43497</v>
      </c>
      <c r="H100" s="144"/>
      <c r="I100" s="74">
        <f>100/78.05</f>
        <v>1.2812299807815504</v>
      </c>
      <c r="J100" s="32" t="s">
        <v>336</v>
      </c>
      <c r="K100" s="50">
        <f>+E100/I100</f>
        <v>13170937500</v>
      </c>
      <c r="L100" s="167" t="s">
        <v>342</v>
      </c>
      <c r="M100" s="54" t="s">
        <v>1011</v>
      </c>
    </row>
    <row r="101" spans="1:14" ht="14.25" x14ac:dyDescent="0.2">
      <c r="A101" s="177" t="s">
        <v>534</v>
      </c>
      <c r="B101" s="348" t="s">
        <v>1101</v>
      </c>
      <c r="C101" s="55" t="s">
        <v>142</v>
      </c>
      <c r="D101" s="55" t="s">
        <v>143</v>
      </c>
      <c r="E101" s="50">
        <v>9562500000</v>
      </c>
      <c r="F101" s="153"/>
      <c r="G101" s="175">
        <v>43504</v>
      </c>
      <c r="H101" s="144"/>
      <c r="I101" s="74">
        <f>100.6/78.05</f>
        <v>1.2889173606662396</v>
      </c>
      <c r="J101" s="32" t="s">
        <v>338</v>
      </c>
      <c r="K101" s="50">
        <f>+E101/I101</f>
        <v>7419017147.1172962</v>
      </c>
      <c r="L101" s="167" t="s">
        <v>342</v>
      </c>
      <c r="M101" s="54" t="s">
        <v>1010</v>
      </c>
    </row>
    <row r="102" spans="1:14" ht="14.25" x14ac:dyDescent="0.2">
      <c r="A102" s="177" t="s">
        <v>534</v>
      </c>
      <c r="B102" s="348" t="s">
        <v>1101</v>
      </c>
      <c r="C102" s="55" t="s">
        <v>142</v>
      </c>
      <c r="D102" s="55" t="s">
        <v>143</v>
      </c>
      <c r="E102" s="50">
        <v>9562500000</v>
      </c>
      <c r="F102" s="153"/>
      <c r="G102" s="175">
        <v>43504</v>
      </c>
      <c r="H102" s="144"/>
      <c r="I102" s="74">
        <f>100.6/78.05</f>
        <v>1.2889173606662396</v>
      </c>
      <c r="J102" s="32" t="s">
        <v>338</v>
      </c>
      <c r="K102" s="50">
        <f>+E102/I102</f>
        <v>7419017147.1172962</v>
      </c>
      <c r="L102" s="167" t="s">
        <v>342</v>
      </c>
      <c r="M102" s="54" t="s">
        <v>1010</v>
      </c>
    </row>
    <row r="103" spans="1:14" ht="14.25" x14ac:dyDescent="0.2">
      <c r="A103" s="177" t="s">
        <v>534</v>
      </c>
      <c r="B103" s="348" t="s">
        <v>1101</v>
      </c>
      <c r="C103" s="55" t="s">
        <v>142</v>
      </c>
      <c r="D103" s="55" t="s">
        <v>143</v>
      </c>
      <c r="E103" s="50">
        <v>1600000000</v>
      </c>
      <c r="F103" s="153"/>
      <c r="G103" s="175">
        <v>43518</v>
      </c>
      <c r="H103" s="144"/>
      <c r="I103" s="74">
        <f>100.6/78.05</f>
        <v>1.2889173606662396</v>
      </c>
      <c r="J103" s="32" t="s">
        <v>338</v>
      </c>
      <c r="K103" s="50">
        <f>+E103/I103</f>
        <v>1241351888.6679921</v>
      </c>
      <c r="L103" s="167" t="s">
        <v>342</v>
      </c>
      <c r="M103" s="54" t="s">
        <v>1009</v>
      </c>
    </row>
    <row r="104" spans="1:14" ht="14.25" x14ac:dyDescent="0.2">
      <c r="A104" s="177"/>
      <c r="B104" s="348" t="s">
        <v>1101</v>
      </c>
      <c r="C104" s="55" t="s">
        <v>142</v>
      </c>
      <c r="D104" s="55" t="s">
        <v>143</v>
      </c>
      <c r="E104" s="50">
        <v>1500000000</v>
      </c>
      <c r="F104" s="153"/>
      <c r="G104" s="175">
        <v>43521</v>
      </c>
      <c r="H104" s="144"/>
      <c r="I104" s="74">
        <f>100.6/78.05</f>
        <v>1.2889173606662396</v>
      </c>
      <c r="J104" s="32" t="s">
        <v>338</v>
      </c>
      <c r="K104" s="50">
        <f>+E104/I104</f>
        <v>1163767395.6262424</v>
      </c>
      <c r="L104" s="167" t="s">
        <v>342</v>
      </c>
      <c r="M104" s="54" t="s">
        <v>1009</v>
      </c>
    </row>
    <row r="105" spans="1:14" ht="14.25" x14ac:dyDescent="0.2">
      <c r="A105" s="177"/>
      <c r="B105" s="348" t="s">
        <v>1101</v>
      </c>
      <c r="C105" s="55" t="s">
        <v>142</v>
      </c>
      <c r="D105" s="55" t="s">
        <v>143</v>
      </c>
      <c r="E105" s="50">
        <v>3275000004.98</v>
      </c>
      <c r="F105" s="153"/>
      <c r="G105" s="175">
        <v>43522</v>
      </c>
      <c r="H105" s="144"/>
      <c r="I105" s="74">
        <f>100.6/78.05</f>
        <v>1.2889173606662396</v>
      </c>
      <c r="J105" s="32" t="s">
        <v>338</v>
      </c>
      <c r="K105" s="50">
        <f>+E105/I105</f>
        <v>2540892150.9810038</v>
      </c>
      <c r="L105" s="167" t="s">
        <v>342</v>
      </c>
      <c r="M105" s="54" t="s">
        <v>1009</v>
      </c>
    </row>
    <row r="106" spans="1:14" ht="14.25" x14ac:dyDescent="0.2">
      <c r="A106" s="177" t="s">
        <v>534</v>
      </c>
      <c r="B106" s="348" t="s">
        <v>1101</v>
      </c>
      <c r="C106" s="55" t="s">
        <v>142</v>
      </c>
      <c r="D106" s="55" t="s">
        <v>143</v>
      </c>
      <c r="E106" s="50">
        <v>4500000000</v>
      </c>
      <c r="F106" s="153"/>
      <c r="G106" s="175">
        <v>43544</v>
      </c>
      <c r="H106" s="144"/>
      <c r="I106" s="74">
        <f>101.18/78.05</f>
        <v>1.2963484945547727</v>
      </c>
      <c r="J106" s="32" t="s">
        <v>343</v>
      </c>
      <c r="K106" s="50">
        <f>+E106/I106</f>
        <v>3471288792.2514324</v>
      </c>
      <c r="L106" s="167" t="s">
        <v>342</v>
      </c>
      <c r="M106" s="54" t="s">
        <v>1007</v>
      </c>
      <c r="N106" s="169" t="s">
        <v>1008</v>
      </c>
    </row>
    <row r="107" spans="1:14" ht="14.25" x14ac:dyDescent="0.2">
      <c r="A107" s="177"/>
      <c r="B107" s="348" t="s">
        <v>1101</v>
      </c>
      <c r="C107" s="55" t="s">
        <v>142</v>
      </c>
      <c r="D107" s="55" t="s">
        <v>143</v>
      </c>
      <c r="E107" s="50">
        <v>13500000000</v>
      </c>
      <c r="F107" s="153"/>
      <c r="G107" s="175">
        <v>43543</v>
      </c>
      <c r="H107" s="144"/>
      <c r="I107" s="74">
        <f>101.18/78.05</f>
        <v>1.2963484945547727</v>
      </c>
      <c r="J107" s="32" t="s">
        <v>343</v>
      </c>
      <c r="K107" s="50">
        <f>+E107/I107</f>
        <v>10413866376.754297</v>
      </c>
      <c r="L107" s="167" t="s">
        <v>342</v>
      </c>
      <c r="M107" s="54" t="s">
        <v>1007</v>
      </c>
    </row>
    <row r="108" spans="1:14" ht="14.25" x14ac:dyDescent="0.2">
      <c r="A108" s="177" t="s">
        <v>534</v>
      </c>
      <c r="B108" s="348" t="s">
        <v>1101</v>
      </c>
      <c r="C108" s="55" t="s">
        <v>142</v>
      </c>
      <c r="D108" s="55" t="s">
        <v>143</v>
      </c>
      <c r="E108" s="50">
        <v>13500000000</v>
      </c>
      <c r="F108" s="153"/>
      <c r="G108" s="175">
        <v>43546</v>
      </c>
      <c r="H108" s="144"/>
      <c r="I108" s="74">
        <f>101.18/78.05</f>
        <v>1.2963484945547727</v>
      </c>
      <c r="J108" s="32" t="s">
        <v>343</v>
      </c>
      <c r="K108" s="50">
        <f>+E108/I108</f>
        <v>10413866376.754297</v>
      </c>
      <c r="L108" s="167" t="s">
        <v>342</v>
      </c>
      <c r="M108" s="54" t="s">
        <v>1006</v>
      </c>
    </row>
    <row r="109" spans="1:14" ht="14.25" x14ac:dyDescent="0.2">
      <c r="A109" s="177" t="s">
        <v>534</v>
      </c>
      <c r="B109" s="348" t="s">
        <v>1101</v>
      </c>
      <c r="C109" s="55" t="s">
        <v>142</v>
      </c>
      <c r="D109" s="55" t="s">
        <v>143</v>
      </c>
      <c r="E109" s="50">
        <v>8000000000</v>
      </c>
      <c r="F109" s="153"/>
      <c r="G109" s="175">
        <v>43551</v>
      </c>
      <c r="H109" s="144"/>
      <c r="I109" s="74">
        <f>101.18/78.05</f>
        <v>1.2963484945547727</v>
      </c>
      <c r="J109" s="32" t="s">
        <v>343</v>
      </c>
      <c r="K109" s="50">
        <f>+E109/I109</f>
        <v>6171180075.113658</v>
      </c>
      <c r="L109" s="167" t="s">
        <v>342</v>
      </c>
      <c r="M109" s="54"/>
    </row>
    <row r="110" spans="1:14" ht="14.25" x14ac:dyDescent="0.2">
      <c r="A110" s="177" t="s">
        <v>534</v>
      </c>
      <c r="B110" s="348" t="s">
        <v>1101</v>
      </c>
      <c r="C110" s="55" t="s">
        <v>142</v>
      </c>
      <c r="D110" s="55" t="s">
        <v>143</v>
      </c>
      <c r="E110" s="50">
        <v>1245000000</v>
      </c>
      <c r="F110" s="153"/>
      <c r="G110" s="175">
        <v>43558</v>
      </c>
      <c r="H110" s="144"/>
      <c r="I110" s="74">
        <f>101.62/78.05</f>
        <v>1.3019859064702115</v>
      </c>
      <c r="J110" s="32" t="s">
        <v>347</v>
      </c>
      <c r="K110" s="50">
        <f>+E110/I110</f>
        <v>956231548.90769529</v>
      </c>
      <c r="L110" s="167" t="s">
        <v>342</v>
      </c>
      <c r="M110" s="54" t="s">
        <v>1005</v>
      </c>
    </row>
    <row r="111" spans="1:14" ht="14.25" x14ac:dyDescent="0.2">
      <c r="A111" s="177"/>
      <c r="B111" s="348" t="s">
        <v>1101</v>
      </c>
      <c r="C111" s="55" t="s">
        <v>142</v>
      </c>
      <c r="D111" s="55" t="s">
        <v>143</v>
      </c>
      <c r="E111" s="50">
        <v>1494000000</v>
      </c>
      <c r="F111" s="153"/>
      <c r="G111" s="175">
        <v>43559</v>
      </c>
      <c r="H111" s="144"/>
      <c r="I111" s="74">
        <f>101.62/78.05</f>
        <v>1.3019859064702115</v>
      </c>
      <c r="J111" s="32" t="s">
        <v>347</v>
      </c>
      <c r="K111" s="50">
        <f>+E111/I111</f>
        <v>1147477858.6892343</v>
      </c>
      <c r="L111" s="167" t="s">
        <v>342</v>
      </c>
      <c r="M111" s="54" t="s">
        <v>1005</v>
      </c>
    </row>
    <row r="112" spans="1:14" ht="14.25" x14ac:dyDescent="0.2">
      <c r="A112" s="177"/>
      <c r="B112" s="348" t="s">
        <v>1101</v>
      </c>
      <c r="C112" s="55" t="s">
        <v>142</v>
      </c>
      <c r="D112" s="55" t="s">
        <v>143</v>
      </c>
      <c r="E112" s="50">
        <v>10261000000</v>
      </c>
      <c r="F112" s="153"/>
      <c r="G112" s="175">
        <v>43560</v>
      </c>
      <c r="H112" s="144"/>
      <c r="I112" s="74">
        <f>101.62/78.05</f>
        <v>1.3019859064702115</v>
      </c>
      <c r="J112" s="32" t="s">
        <v>347</v>
      </c>
      <c r="K112" s="50">
        <f>+E112/I112</f>
        <v>7881037689.4312134</v>
      </c>
      <c r="L112" s="167" t="s">
        <v>342</v>
      </c>
      <c r="M112" s="54" t="s">
        <v>1005</v>
      </c>
    </row>
    <row r="113" spans="1:14" ht="14.25" x14ac:dyDescent="0.2">
      <c r="A113" s="177"/>
      <c r="B113" s="348" t="s">
        <v>1101</v>
      </c>
      <c r="C113" s="55" t="s">
        <v>142</v>
      </c>
      <c r="D113" s="55" t="s">
        <v>143</v>
      </c>
      <c r="E113" s="50">
        <v>8527000000</v>
      </c>
      <c r="F113" s="153"/>
      <c r="G113" s="175">
        <v>43567</v>
      </c>
      <c r="H113" s="144"/>
      <c r="I113" s="74">
        <f>101.62/78.05</f>
        <v>1.3019859064702115</v>
      </c>
      <c r="J113" s="32" t="s">
        <v>347</v>
      </c>
      <c r="K113" s="50">
        <f>+E113/I113</f>
        <v>6549226038.1814594</v>
      </c>
      <c r="L113" s="167" t="s">
        <v>342</v>
      </c>
      <c r="M113" s="54" t="s">
        <v>1004</v>
      </c>
    </row>
    <row r="114" spans="1:14" ht="14.25" x14ac:dyDescent="0.2">
      <c r="A114" s="177" t="s">
        <v>534</v>
      </c>
      <c r="B114" s="348" t="s">
        <v>1101</v>
      </c>
      <c r="C114" s="55" t="s">
        <v>142</v>
      </c>
      <c r="D114" s="55" t="s">
        <v>143</v>
      </c>
      <c r="E114" s="50">
        <v>1494000000</v>
      </c>
      <c r="F114" s="153"/>
      <c r="G114" s="175">
        <v>43570</v>
      </c>
      <c r="H114" s="144"/>
      <c r="I114" s="74">
        <f>101.62/78.05</f>
        <v>1.3019859064702115</v>
      </c>
      <c r="J114" s="32" t="s">
        <v>347</v>
      </c>
      <c r="K114" s="50">
        <f>+E114/I114</f>
        <v>1147477858.6892343</v>
      </c>
      <c r="L114" s="167" t="s">
        <v>342</v>
      </c>
      <c r="M114" s="54" t="s">
        <v>1003</v>
      </c>
    </row>
    <row r="115" spans="1:14" ht="14.25" x14ac:dyDescent="0.2">
      <c r="A115" s="177"/>
      <c r="B115" s="348" t="s">
        <v>1101</v>
      </c>
      <c r="C115" s="55" t="s">
        <v>142</v>
      </c>
      <c r="D115" s="55" t="s">
        <v>143</v>
      </c>
      <c r="E115" s="50">
        <v>4500000000</v>
      </c>
      <c r="F115" s="153"/>
      <c r="G115" s="175">
        <v>43579</v>
      </c>
      <c r="H115" s="144"/>
      <c r="I115" s="74">
        <f>101.62/78.05</f>
        <v>1.3019859064702115</v>
      </c>
      <c r="J115" s="32" t="s">
        <v>347</v>
      </c>
      <c r="K115" s="50">
        <f>+E115/I115</f>
        <v>3456258610.5097418</v>
      </c>
      <c r="L115" s="167" t="s">
        <v>342</v>
      </c>
      <c r="M115" s="54" t="s">
        <v>1003</v>
      </c>
      <c r="N115" s="237"/>
    </row>
    <row r="116" spans="1:14" ht="14.25" x14ac:dyDescent="0.2">
      <c r="A116" s="177"/>
      <c r="B116" s="348" t="s">
        <v>1101</v>
      </c>
      <c r="C116" s="55" t="s">
        <v>142</v>
      </c>
      <c r="D116" s="55" t="s">
        <v>143</v>
      </c>
      <c r="E116" s="50">
        <v>4500000000</v>
      </c>
      <c r="F116" s="153"/>
      <c r="G116" s="175">
        <v>43579</v>
      </c>
      <c r="H116" s="144"/>
      <c r="I116" s="74">
        <f>101.62/78.05</f>
        <v>1.3019859064702115</v>
      </c>
      <c r="J116" s="32" t="s">
        <v>347</v>
      </c>
      <c r="K116" s="50">
        <f>+E116/I116</f>
        <v>3456258610.5097418</v>
      </c>
      <c r="L116" s="167" t="s">
        <v>342</v>
      </c>
      <c r="M116" s="54" t="s">
        <v>1003</v>
      </c>
      <c r="N116" s="237"/>
    </row>
    <row r="117" spans="1:14" ht="14.25" x14ac:dyDescent="0.2">
      <c r="A117" s="177"/>
      <c r="B117" s="348" t="s">
        <v>1101</v>
      </c>
      <c r="C117" s="55" t="s">
        <v>142</v>
      </c>
      <c r="D117" s="55" t="s">
        <v>143</v>
      </c>
      <c r="E117" s="50">
        <v>498000000</v>
      </c>
      <c r="F117" s="153"/>
      <c r="G117" s="175">
        <v>43578</v>
      </c>
      <c r="H117" s="144"/>
      <c r="I117" s="74">
        <f>101.62/78.05</f>
        <v>1.3019859064702115</v>
      </c>
      <c r="J117" s="32" t="s">
        <v>347</v>
      </c>
      <c r="K117" s="50">
        <f>+E117/I117</f>
        <v>382492619.56307811</v>
      </c>
      <c r="L117" s="167" t="s">
        <v>342</v>
      </c>
      <c r="M117" s="54" t="s">
        <v>1003</v>
      </c>
    </row>
    <row r="118" spans="1:14" ht="14.25" x14ac:dyDescent="0.2">
      <c r="A118" s="177"/>
      <c r="B118" s="348" t="s">
        <v>1101</v>
      </c>
      <c r="C118" s="55" t="s">
        <v>142</v>
      </c>
      <c r="D118" s="55" t="s">
        <v>143</v>
      </c>
      <c r="E118" s="50">
        <v>740000000</v>
      </c>
      <c r="F118" s="153"/>
      <c r="G118" s="175">
        <v>43579</v>
      </c>
      <c r="H118" s="144"/>
      <c r="I118" s="74">
        <f>101.62/78.05</f>
        <v>1.3019859064702115</v>
      </c>
      <c r="J118" s="32" t="s">
        <v>347</v>
      </c>
      <c r="K118" s="50">
        <f>+E118/I118</f>
        <v>568362527.061602</v>
      </c>
      <c r="L118" s="167" t="s">
        <v>342</v>
      </c>
      <c r="M118" s="54" t="s">
        <v>1003</v>
      </c>
    </row>
    <row r="119" spans="1:14" ht="14.25" x14ac:dyDescent="0.2">
      <c r="A119" s="177" t="s">
        <v>534</v>
      </c>
      <c r="B119" s="348" t="s">
        <v>1101</v>
      </c>
      <c r="C119" s="55" t="s">
        <v>142</v>
      </c>
      <c r="D119" s="55" t="s">
        <v>143</v>
      </c>
      <c r="E119" s="50">
        <v>4875000000</v>
      </c>
      <c r="F119" s="153"/>
      <c r="G119" s="175">
        <v>43581</v>
      </c>
      <c r="H119" s="144"/>
      <c r="I119" s="74">
        <f>101.62/78.05</f>
        <v>1.3019859064702115</v>
      </c>
      <c r="J119" s="32" t="s">
        <v>347</v>
      </c>
      <c r="K119" s="50">
        <f>+E119/I119</f>
        <v>3744280161.3855538</v>
      </c>
      <c r="L119" s="167" t="s">
        <v>399</v>
      </c>
      <c r="M119" s="54" t="s">
        <v>1002</v>
      </c>
    </row>
    <row r="120" spans="1:14" ht="14.25" x14ac:dyDescent="0.2">
      <c r="A120" s="177" t="s">
        <v>534</v>
      </c>
      <c r="B120" s="348" t="s">
        <v>1101</v>
      </c>
      <c r="C120" s="55" t="s">
        <v>142</v>
      </c>
      <c r="D120" s="55" t="s">
        <v>143</v>
      </c>
      <c r="E120" s="50">
        <v>3366000000</v>
      </c>
      <c r="F120" s="153"/>
      <c r="G120" s="175">
        <v>43591</v>
      </c>
      <c r="H120" s="144"/>
      <c r="I120" s="74">
        <f>102.12/78.05</f>
        <v>1.3083920563741192</v>
      </c>
      <c r="J120" s="32" t="s">
        <v>401</v>
      </c>
      <c r="K120" s="50">
        <f>+E120/I120</f>
        <v>2572623384.253819</v>
      </c>
      <c r="L120" s="167" t="s">
        <v>399</v>
      </c>
      <c r="M120" s="54" t="s">
        <v>1001</v>
      </c>
    </row>
    <row r="121" spans="1:14" ht="14.25" x14ac:dyDescent="0.2">
      <c r="A121" s="177"/>
      <c r="B121" s="348" t="s">
        <v>1101</v>
      </c>
      <c r="C121" s="55" t="s">
        <v>142</v>
      </c>
      <c r="D121" s="55" t="s">
        <v>143</v>
      </c>
      <c r="E121" s="50">
        <v>4625000000</v>
      </c>
      <c r="F121" s="153"/>
      <c r="G121" s="175">
        <v>44120</v>
      </c>
      <c r="H121" s="144"/>
      <c r="I121" s="74">
        <f>[29]IPC!$S$18/78.05</f>
        <v>1.3490070467648945</v>
      </c>
      <c r="J121" s="32" t="s">
        <v>869</v>
      </c>
      <c r="K121" s="50">
        <f>+E121/I121</f>
        <v>3428447620.8566813</v>
      </c>
      <c r="L121" s="167" t="s">
        <v>342</v>
      </c>
      <c r="M121" s="54" t="s">
        <v>1068</v>
      </c>
    </row>
    <row r="122" spans="1:14" ht="14.25" x14ac:dyDescent="0.2">
      <c r="A122" s="177"/>
      <c r="B122" s="348" t="s">
        <v>1101</v>
      </c>
      <c r="C122" s="55" t="s">
        <v>142</v>
      </c>
      <c r="D122" s="55" t="s">
        <v>143</v>
      </c>
      <c r="E122" s="50">
        <v>6937500000</v>
      </c>
      <c r="F122" s="153"/>
      <c r="G122" s="175">
        <v>44124</v>
      </c>
      <c r="H122" s="144"/>
      <c r="I122" s="74">
        <f>[29]IPC!$S$18/78.05</f>
        <v>1.3490070467648945</v>
      </c>
      <c r="J122" s="32" t="s">
        <v>869</v>
      </c>
      <c r="K122" s="50">
        <f>+E122/I122</f>
        <v>5142671431.2850218</v>
      </c>
      <c r="L122" s="167" t="s">
        <v>342</v>
      </c>
      <c r="M122" s="54" t="s">
        <v>1068</v>
      </c>
    </row>
    <row r="123" spans="1:14" ht="14.25" x14ac:dyDescent="0.2">
      <c r="A123" s="177"/>
      <c r="B123" s="348" t="s">
        <v>1101</v>
      </c>
      <c r="C123" s="55" t="s">
        <v>142</v>
      </c>
      <c r="D123" s="55"/>
      <c r="E123" s="50">
        <v>6937500000</v>
      </c>
      <c r="F123" s="153"/>
      <c r="G123" s="175">
        <v>44124</v>
      </c>
      <c r="H123" s="144"/>
      <c r="I123" s="74">
        <f>[29]IPC!$S$18/78.05</f>
        <v>1.3490070467648945</v>
      </c>
      <c r="J123" s="32" t="s">
        <v>869</v>
      </c>
      <c r="K123" s="50">
        <f>+E123/I123</f>
        <v>5142671431.2850218</v>
      </c>
      <c r="L123" s="167" t="s">
        <v>342</v>
      </c>
      <c r="M123" s="54" t="s">
        <v>1068</v>
      </c>
    </row>
    <row r="124" spans="1:14" ht="15" x14ac:dyDescent="0.2">
      <c r="A124" s="177" t="s">
        <v>534</v>
      </c>
      <c r="B124" s="348"/>
      <c r="C124" s="55"/>
      <c r="D124" s="115" t="s">
        <v>173</v>
      </c>
      <c r="E124" s="249">
        <f>SUM(E15:E123)</f>
        <v>402847324524.47998</v>
      </c>
      <c r="F124" s="153"/>
      <c r="G124" s="175"/>
      <c r="H124" s="144"/>
      <c r="I124" s="50"/>
      <c r="J124" s="50"/>
      <c r="K124" s="249">
        <f>SUM(K15:K123)</f>
        <v>322731687608.57544</v>
      </c>
      <c r="L124" s="167"/>
      <c r="M124" s="54"/>
    </row>
    <row r="125" spans="1:14" ht="14.25" x14ac:dyDescent="0.2">
      <c r="A125" s="177" t="s">
        <v>534</v>
      </c>
      <c r="B125" s="348" t="s">
        <v>1099</v>
      </c>
      <c r="C125" s="55" t="s">
        <v>142</v>
      </c>
      <c r="D125" s="55" t="s">
        <v>174</v>
      </c>
      <c r="E125" s="50">
        <v>578332629.87</v>
      </c>
      <c r="F125" s="153"/>
      <c r="G125" s="175">
        <v>42278</v>
      </c>
      <c r="H125" s="144"/>
      <c r="I125" s="39">
        <f>123.78/111.82</f>
        <v>1.1069576104453587</v>
      </c>
      <c r="J125" s="32" t="s">
        <v>175</v>
      </c>
      <c r="K125" s="50">
        <f>+E125/I125</f>
        <v>522452372.53242362</v>
      </c>
      <c r="L125" s="167" t="s">
        <v>1100</v>
      </c>
      <c r="M125" s="54"/>
    </row>
    <row r="126" spans="1:14" ht="14.25" x14ac:dyDescent="0.2">
      <c r="A126" s="177" t="s">
        <v>534</v>
      </c>
      <c r="B126" s="348" t="s">
        <v>1099</v>
      </c>
      <c r="C126" s="55" t="s">
        <v>142</v>
      </c>
      <c r="D126" s="55" t="s">
        <v>174</v>
      </c>
      <c r="E126" s="50">
        <v>985800898.62</v>
      </c>
      <c r="F126" s="153"/>
      <c r="G126" s="175">
        <v>42369</v>
      </c>
      <c r="H126" s="144"/>
      <c r="I126" s="74">
        <f>125.37/111.82</f>
        <v>1.1211768914326596</v>
      </c>
      <c r="J126" s="32" t="s">
        <v>167</v>
      </c>
      <c r="K126" s="50">
        <v>808679767</v>
      </c>
      <c r="L126" s="167" t="s">
        <v>1100</v>
      </c>
      <c r="M126" s="54"/>
    </row>
    <row r="127" spans="1:14" ht="14.25" x14ac:dyDescent="0.2">
      <c r="A127" s="177"/>
      <c r="B127" s="348" t="s">
        <v>1099</v>
      </c>
      <c r="C127" s="55" t="s">
        <v>142</v>
      </c>
      <c r="D127" s="55" t="s">
        <v>174</v>
      </c>
      <c r="E127" s="50">
        <v>-79127831.329999998</v>
      </c>
      <c r="F127" s="153"/>
      <c r="G127" s="175">
        <v>42614</v>
      </c>
      <c r="H127" s="144"/>
      <c r="I127" s="74"/>
      <c r="J127" s="32"/>
      <c r="K127" s="50">
        <v>-66637100</v>
      </c>
      <c r="L127" s="167" t="s">
        <v>1098</v>
      </c>
      <c r="M127" s="54"/>
    </row>
    <row r="128" spans="1:14" ht="15" x14ac:dyDescent="0.2">
      <c r="A128" s="177" t="s">
        <v>534</v>
      </c>
      <c r="B128" s="351" t="s">
        <v>877</v>
      </c>
      <c r="C128" s="56"/>
      <c r="D128" s="56"/>
      <c r="E128" s="248">
        <f>+E124+E125+E126+E127</f>
        <v>404332330221.63995</v>
      </c>
      <c r="F128" s="153"/>
      <c r="G128" s="175"/>
      <c r="H128" s="144"/>
      <c r="I128" s="50"/>
      <c r="J128" s="50"/>
      <c r="K128" s="247">
        <f>+K124+K125+K126+K127</f>
        <v>323996182648.10785</v>
      </c>
      <c r="L128" s="172"/>
      <c r="M128" s="54"/>
    </row>
    <row r="129" spans="1:18" ht="14.25" x14ac:dyDescent="0.2">
      <c r="A129" s="177" t="s">
        <v>534</v>
      </c>
      <c r="B129" s="348"/>
      <c r="C129" s="55"/>
      <c r="D129" s="55"/>
      <c r="E129" s="159"/>
      <c r="F129" s="164"/>
      <c r="G129" s="175"/>
      <c r="H129" s="144"/>
      <c r="I129" s="50"/>
      <c r="J129" s="50"/>
      <c r="K129" s="159"/>
      <c r="L129" s="172"/>
      <c r="M129" s="54"/>
    </row>
    <row r="130" spans="1:18" s="179" customFormat="1" ht="15" x14ac:dyDescent="0.25">
      <c r="A130" s="179" t="s">
        <v>474</v>
      </c>
      <c r="B130" s="355" t="s">
        <v>176</v>
      </c>
      <c r="C130" s="355"/>
      <c r="D130" s="355"/>
      <c r="E130" s="355"/>
      <c r="F130" s="355"/>
      <c r="G130" s="184"/>
      <c r="H130" s="355"/>
      <c r="I130" s="355"/>
      <c r="J130" s="355"/>
      <c r="K130" s="355"/>
      <c r="L130" s="355"/>
      <c r="M130" s="181"/>
      <c r="O130" s="180"/>
      <c r="P130" s="180"/>
      <c r="Q130" s="180"/>
      <c r="R130" s="180"/>
    </row>
    <row r="131" spans="1:18" s="179" customFormat="1" ht="15" x14ac:dyDescent="0.25">
      <c r="A131" s="183" t="s">
        <v>534</v>
      </c>
      <c r="B131" s="140" t="s">
        <v>130</v>
      </c>
      <c r="C131" s="141" t="s">
        <v>131</v>
      </c>
      <c r="D131" s="141" t="s">
        <v>132</v>
      </c>
      <c r="E131" s="142" t="s">
        <v>133</v>
      </c>
      <c r="F131" s="142"/>
      <c r="G131" s="246"/>
      <c r="H131" s="142" t="s">
        <v>134</v>
      </c>
      <c r="I131" s="142"/>
      <c r="J131" s="142"/>
      <c r="K131" s="142"/>
      <c r="L131" s="142" t="s">
        <v>97</v>
      </c>
      <c r="M131" s="181"/>
      <c r="O131" s="180"/>
      <c r="P131" s="180"/>
      <c r="Q131" s="180"/>
      <c r="R131" s="180"/>
    </row>
    <row r="132" spans="1:18" s="179" customFormat="1" ht="45" x14ac:dyDescent="0.25">
      <c r="A132" s="183" t="s">
        <v>534</v>
      </c>
      <c r="B132" s="140"/>
      <c r="C132" s="141"/>
      <c r="D132" s="141"/>
      <c r="E132" s="143" t="s">
        <v>135</v>
      </c>
      <c r="F132" s="143" t="s">
        <v>136</v>
      </c>
      <c r="G132" s="182" t="s">
        <v>617</v>
      </c>
      <c r="H132" s="143" t="s">
        <v>137</v>
      </c>
      <c r="I132" s="143" t="s">
        <v>138</v>
      </c>
      <c r="J132" s="143" t="s">
        <v>139</v>
      </c>
      <c r="K132" s="143" t="s">
        <v>140</v>
      </c>
      <c r="L132" s="142"/>
      <c r="M132" s="181"/>
      <c r="O132" s="180"/>
      <c r="P132" s="180"/>
      <c r="Q132" s="180"/>
      <c r="R132" s="180"/>
    </row>
    <row r="133" spans="1:18" ht="14.25" x14ac:dyDescent="0.2">
      <c r="A133" s="177" t="s">
        <v>534</v>
      </c>
      <c r="B133" s="348" t="s">
        <v>141</v>
      </c>
      <c r="C133" s="354" t="s">
        <v>176</v>
      </c>
      <c r="D133" s="55" t="s">
        <v>143</v>
      </c>
      <c r="E133" s="211">
        <v>1792505269</v>
      </c>
      <c r="F133" s="148" t="s">
        <v>144</v>
      </c>
      <c r="G133" s="195">
        <v>42278</v>
      </c>
      <c r="H133" s="162">
        <v>1630902678</v>
      </c>
      <c r="I133" s="39">
        <f>123.78/111.82</f>
        <v>1.1069576104453587</v>
      </c>
      <c r="J133" s="75" t="s">
        <v>152</v>
      </c>
      <c r="K133" s="245">
        <f>+E133/I133</f>
        <v>1619307959.1176279</v>
      </c>
      <c r="L133" s="172" t="s">
        <v>177</v>
      </c>
      <c r="M133" s="54"/>
      <c r="N133" s="1" t="s">
        <v>989</v>
      </c>
    </row>
    <row r="134" spans="1:18" ht="14.25" x14ac:dyDescent="0.2">
      <c r="A134" s="177" t="s">
        <v>534</v>
      </c>
      <c r="B134" s="348" t="s">
        <v>145</v>
      </c>
      <c r="C134" s="354" t="s">
        <v>176</v>
      </c>
      <c r="D134" s="55" t="s">
        <v>143</v>
      </c>
      <c r="E134" s="211">
        <v>1805267351.8</v>
      </c>
      <c r="F134" s="148" t="s">
        <v>144</v>
      </c>
      <c r="G134" s="195">
        <v>42311</v>
      </c>
      <c r="H134" s="162">
        <v>1630902678</v>
      </c>
      <c r="I134" s="74">
        <f>124.62/111.82</f>
        <v>1.1144696834197818</v>
      </c>
      <c r="J134" s="76" t="s">
        <v>153</v>
      </c>
      <c r="K134" s="211">
        <f>+E134/I134</f>
        <v>1619844288.8643556</v>
      </c>
      <c r="L134" s="172" t="s">
        <v>177</v>
      </c>
      <c r="M134" s="54"/>
      <c r="N134" s="1" t="s">
        <v>989</v>
      </c>
    </row>
    <row r="135" spans="1:18" ht="14.25" x14ac:dyDescent="0.2">
      <c r="A135" s="177" t="s">
        <v>534</v>
      </c>
      <c r="B135" s="348" t="s">
        <v>145</v>
      </c>
      <c r="C135" s="354" t="s">
        <v>176</v>
      </c>
      <c r="D135" s="55" t="s">
        <v>143</v>
      </c>
      <c r="E135" s="211">
        <v>12313884</v>
      </c>
      <c r="F135" s="148" t="s">
        <v>144</v>
      </c>
      <c r="G135" s="195">
        <v>42367</v>
      </c>
      <c r="H135" s="162">
        <v>1630902678</v>
      </c>
      <c r="I135" s="74">
        <f>125.37/111.82</f>
        <v>1.1211768914326596</v>
      </c>
      <c r="J135" s="76" t="s">
        <v>154</v>
      </c>
      <c r="K135" s="211">
        <f>+E135/I135</f>
        <v>10982998.395788467</v>
      </c>
      <c r="L135" s="172" t="s">
        <v>177</v>
      </c>
      <c r="M135" s="54"/>
      <c r="N135" s="1" t="s">
        <v>989</v>
      </c>
    </row>
    <row r="136" spans="1:18" ht="14.25" x14ac:dyDescent="0.2">
      <c r="A136" s="177" t="s">
        <v>534</v>
      </c>
      <c r="B136" s="348" t="s">
        <v>146</v>
      </c>
      <c r="C136" s="354" t="s">
        <v>176</v>
      </c>
      <c r="D136" s="55" t="s">
        <v>143</v>
      </c>
      <c r="E136" s="211">
        <v>1828541334</v>
      </c>
      <c r="F136" s="244" t="s">
        <v>625</v>
      </c>
      <c r="G136" s="195">
        <v>42367</v>
      </c>
      <c r="H136" s="162">
        <v>1630902678</v>
      </c>
      <c r="I136" s="74">
        <f>125.37/111.82</f>
        <v>1.1211768914326596</v>
      </c>
      <c r="J136" s="76" t="s">
        <v>154</v>
      </c>
      <c r="K136" s="211">
        <f>+E136/I136</f>
        <v>1630912434.9356306</v>
      </c>
      <c r="L136" s="172" t="s">
        <v>177</v>
      </c>
      <c r="M136" s="54"/>
      <c r="N136" s="1" t="s">
        <v>989</v>
      </c>
    </row>
    <row r="137" spans="1:18" ht="14.25" x14ac:dyDescent="0.2">
      <c r="A137" s="177" t="s">
        <v>534</v>
      </c>
      <c r="B137" s="348" t="s">
        <v>147</v>
      </c>
      <c r="C137" s="354" t="s">
        <v>176</v>
      </c>
      <c r="D137" s="55" t="s">
        <v>143</v>
      </c>
      <c r="E137" s="211">
        <v>1839906750</v>
      </c>
      <c r="F137" s="244" t="s">
        <v>626</v>
      </c>
      <c r="G137" s="195">
        <v>42387</v>
      </c>
      <c r="H137" s="162">
        <v>1630902678</v>
      </c>
      <c r="I137" s="74">
        <f>126.15/111.82</f>
        <v>1.1281523877660526</v>
      </c>
      <c r="J137" s="76" t="s">
        <v>155</v>
      </c>
      <c r="K137" s="211">
        <f>+E137/I137</f>
        <v>1630902677.6456599</v>
      </c>
      <c r="L137" s="172" t="s">
        <v>177</v>
      </c>
      <c r="M137" s="54"/>
      <c r="N137" s="1" t="s">
        <v>989</v>
      </c>
    </row>
    <row r="138" spans="1:18" ht="14.25" x14ac:dyDescent="0.2">
      <c r="A138" s="177" t="s">
        <v>534</v>
      </c>
      <c r="B138" s="348" t="s">
        <v>147</v>
      </c>
      <c r="C138" s="354" t="s">
        <v>176</v>
      </c>
      <c r="D138" s="55" t="s">
        <v>143</v>
      </c>
      <c r="E138" s="211">
        <v>13080610</v>
      </c>
      <c r="F138" s="244" t="s">
        <v>626</v>
      </c>
      <c r="G138" s="195">
        <v>42395</v>
      </c>
      <c r="H138" s="162">
        <v>0</v>
      </c>
      <c r="I138" s="74">
        <f>126.15/111.82</f>
        <v>1.1281523877660526</v>
      </c>
      <c r="J138" s="76" t="s">
        <v>155</v>
      </c>
      <c r="K138" s="245">
        <f>+E138/I138</f>
        <v>11594719.066191042</v>
      </c>
      <c r="L138" s="172" t="s">
        <v>177</v>
      </c>
      <c r="M138" s="54"/>
      <c r="N138" s="1" t="s">
        <v>989</v>
      </c>
    </row>
    <row r="139" spans="1:18" ht="14.25" x14ac:dyDescent="0.2">
      <c r="A139" s="177" t="s">
        <v>534</v>
      </c>
      <c r="B139" s="348" t="s">
        <v>148</v>
      </c>
      <c r="C139" s="354" t="s">
        <v>176</v>
      </c>
      <c r="D139" s="55" t="s">
        <v>143</v>
      </c>
      <c r="E139" s="211">
        <v>1863680417</v>
      </c>
      <c r="F139" s="244" t="s">
        <v>627</v>
      </c>
      <c r="G139" s="195">
        <v>42416</v>
      </c>
      <c r="H139" s="162">
        <v>1630902678</v>
      </c>
      <c r="I139" s="74">
        <f>127.78/111.82</f>
        <v>1.1427293865140404</v>
      </c>
      <c r="J139" s="76" t="s">
        <v>156</v>
      </c>
      <c r="K139" s="211">
        <f>+E139/I139</f>
        <v>1630902678.266865</v>
      </c>
      <c r="L139" s="172" t="s">
        <v>178</v>
      </c>
      <c r="M139" s="54"/>
      <c r="N139" s="1" t="s">
        <v>989</v>
      </c>
    </row>
    <row r="140" spans="1:18" ht="14.25" x14ac:dyDescent="0.2">
      <c r="A140" s="177" t="s">
        <v>534</v>
      </c>
      <c r="B140" s="348" t="s">
        <v>149</v>
      </c>
      <c r="C140" s="354" t="s">
        <v>176</v>
      </c>
      <c r="D140" s="55" t="s">
        <v>143</v>
      </c>
      <c r="E140" s="211">
        <v>1887454082.99</v>
      </c>
      <c r="F140" s="244" t="s">
        <v>628</v>
      </c>
      <c r="G140" s="195">
        <v>42445</v>
      </c>
      <c r="H140" s="162">
        <v>1630902678</v>
      </c>
      <c r="I140" s="74">
        <f>129.41/111.82</f>
        <v>1.1573063852620282</v>
      </c>
      <c r="J140" s="76" t="s">
        <v>157</v>
      </c>
      <c r="K140" s="211">
        <f>+E140/I140</f>
        <v>1630902677.9997048</v>
      </c>
      <c r="L140" s="172" t="s">
        <v>177</v>
      </c>
      <c r="M140" s="54"/>
      <c r="N140" s="1" t="s">
        <v>989</v>
      </c>
    </row>
    <row r="141" spans="1:18" ht="14.25" x14ac:dyDescent="0.2">
      <c r="A141" s="177" t="s">
        <v>534</v>
      </c>
      <c r="B141" s="348" t="s">
        <v>150</v>
      </c>
      <c r="C141" s="354" t="s">
        <v>176</v>
      </c>
      <c r="D141" s="55" t="s">
        <v>143</v>
      </c>
      <c r="E141" s="211">
        <v>1905247870</v>
      </c>
      <c r="F141" s="244" t="s">
        <v>629</v>
      </c>
      <c r="G141" s="195">
        <v>42474</v>
      </c>
      <c r="H141" s="162">
        <v>1630902678</v>
      </c>
      <c r="I141" s="74">
        <f>130.63/111.82</f>
        <v>1.1682167769629763</v>
      </c>
      <c r="J141" s="76" t="s">
        <v>158</v>
      </c>
      <c r="K141" s="211">
        <f>+E141/I141</f>
        <v>1630902677.9713693</v>
      </c>
      <c r="L141" s="172" t="s">
        <v>178</v>
      </c>
      <c r="M141" s="54"/>
      <c r="N141" s="1" t="s">
        <v>989</v>
      </c>
    </row>
    <row r="142" spans="1:18" ht="14.25" x14ac:dyDescent="0.2">
      <c r="A142" s="177" t="s">
        <v>534</v>
      </c>
      <c r="B142" s="348" t="s">
        <v>151</v>
      </c>
      <c r="C142" s="354" t="s">
        <v>176</v>
      </c>
      <c r="D142" s="55" t="s">
        <v>143</v>
      </c>
      <c r="E142" s="211">
        <v>1914728166</v>
      </c>
      <c r="F142" s="244" t="s">
        <v>630</v>
      </c>
      <c r="G142" s="195">
        <v>42506</v>
      </c>
      <c r="H142" s="162">
        <v>1630902678</v>
      </c>
      <c r="I142" s="74">
        <f>131.28/111.82</f>
        <v>1.1740296905741372</v>
      </c>
      <c r="J142" s="76" t="s">
        <v>159</v>
      </c>
      <c r="K142" s="211">
        <f>+E142/I142</f>
        <v>1630902677.6517365</v>
      </c>
      <c r="L142" s="172" t="s">
        <v>178</v>
      </c>
      <c r="M142" s="54"/>
      <c r="N142" s="1" t="s">
        <v>989</v>
      </c>
    </row>
    <row r="143" spans="1:18" ht="14.25" x14ac:dyDescent="0.2">
      <c r="A143" s="177" t="s">
        <v>534</v>
      </c>
      <c r="B143" s="348" t="s">
        <v>179</v>
      </c>
      <c r="C143" s="354" t="s">
        <v>176</v>
      </c>
      <c r="D143" s="55" t="s">
        <v>143</v>
      </c>
      <c r="E143" s="211">
        <v>1924500164</v>
      </c>
      <c r="F143" s="244" t="s">
        <v>631</v>
      </c>
      <c r="G143" s="195">
        <v>42535</v>
      </c>
      <c r="H143" s="162">
        <v>1630902678</v>
      </c>
      <c r="I143" s="74">
        <f>131.95/111.82</f>
        <v>1.1800214630656412</v>
      </c>
      <c r="J143" s="76" t="s">
        <v>160</v>
      </c>
      <c r="K143" s="211">
        <f>+E143/I143</f>
        <v>1630902677.8209929</v>
      </c>
      <c r="L143" s="172" t="s">
        <v>178</v>
      </c>
      <c r="M143" s="54"/>
      <c r="N143" s="1" t="s">
        <v>989</v>
      </c>
    </row>
    <row r="144" spans="1:18" ht="14.25" x14ac:dyDescent="0.2">
      <c r="A144" s="177" t="s">
        <v>534</v>
      </c>
      <c r="B144" s="348" t="s">
        <v>180</v>
      </c>
      <c r="C144" s="354" t="s">
        <v>176</v>
      </c>
      <c r="D144" s="55" t="s">
        <v>143</v>
      </c>
      <c r="E144" s="211">
        <v>1933737765</v>
      </c>
      <c r="F144" s="244" t="s">
        <v>632</v>
      </c>
      <c r="G144" s="195">
        <v>42558</v>
      </c>
      <c r="H144" s="162">
        <v>1630902678</v>
      </c>
      <c r="I144" s="74">
        <f>132.58/111.82</f>
        <v>1.1856555177964587</v>
      </c>
      <c r="J144" s="76" t="s">
        <v>161</v>
      </c>
      <c r="K144" s="211">
        <f>+E144/I144</f>
        <v>1630944010.2753053</v>
      </c>
      <c r="L144" s="172" t="s">
        <v>178</v>
      </c>
      <c r="M144" s="54"/>
      <c r="N144" s="1" t="s">
        <v>989</v>
      </c>
    </row>
    <row r="145" spans="1:18" ht="14.25" x14ac:dyDescent="0.2">
      <c r="A145" s="177" t="s">
        <v>534</v>
      </c>
      <c r="B145" s="348" t="s">
        <v>181</v>
      </c>
      <c r="C145" s="354" t="s">
        <v>176</v>
      </c>
      <c r="D145" s="55" t="s">
        <v>143</v>
      </c>
      <c r="E145" s="211">
        <v>1946104392</v>
      </c>
      <c r="F145" s="244" t="s">
        <v>633</v>
      </c>
      <c r="G145" s="195">
        <v>42593</v>
      </c>
      <c r="H145" s="162">
        <v>1630902678</v>
      </c>
      <c r="I145" s="74">
        <f>133.27/111.82</f>
        <v>1.1918261491683064</v>
      </c>
      <c r="J145" s="76" t="s">
        <v>162</v>
      </c>
      <c r="K145" s="211">
        <f>+E145/I145</f>
        <v>1632876064.4814284</v>
      </c>
      <c r="L145" s="172" t="s">
        <v>177</v>
      </c>
      <c r="M145" s="54"/>
      <c r="N145" s="1" t="s">
        <v>989</v>
      </c>
    </row>
    <row r="146" spans="1:18" ht="14.25" x14ac:dyDescent="0.2">
      <c r="A146" s="177" t="s">
        <v>534</v>
      </c>
      <c r="B146" s="348" t="s">
        <v>182</v>
      </c>
      <c r="C146" s="354" t="s">
        <v>176</v>
      </c>
      <c r="D146" s="55" t="s">
        <v>143</v>
      </c>
      <c r="E146" s="211">
        <v>1937626728</v>
      </c>
      <c r="F146" s="244" t="s">
        <v>634</v>
      </c>
      <c r="G146" s="195">
        <v>42626</v>
      </c>
      <c r="H146" s="162">
        <v>1630902678</v>
      </c>
      <c r="I146" s="74">
        <f>132.85/111.82</f>
        <v>1.1880701126810946</v>
      </c>
      <c r="J146" s="76" t="s">
        <v>163</v>
      </c>
      <c r="K146" s="211">
        <f>+E146/I146</f>
        <v>1630902677.6436582</v>
      </c>
      <c r="L146" s="172" t="s">
        <v>178</v>
      </c>
      <c r="M146" s="54"/>
      <c r="N146" s="1" t="s">
        <v>989</v>
      </c>
    </row>
    <row r="147" spans="1:18" ht="14.25" x14ac:dyDescent="0.2">
      <c r="A147" s="177" t="s">
        <v>534</v>
      </c>
      <c r="B147" s="348" t="s">
        <v>183</v>
      </c>
      <c r="C147" s="354" t="s">
        <v>176</v>
      </c>
      <c r="D147" s="55" t="s">
        <v>143</v>
      </c>
      <c r="E147" s="211">
        <v>1936605773</v>
      </c>
      <c r="F147" s="244" t="s">
        <v>635</v>
      </c>
      <c r="G147" s="195">
        <v>42650</v>
      </c>
      <c r="H147" s="162">
        <v>1630902678</v>
      </c>
      <c r="I147" s="74">
        <f>132.78/111.82</f>
        <v>1.1874441065998929</v>
      </c>
      <c r="J147" s="76" t="s">
        <v>164</v>
      </c>
      <c r="K147" s="211">
        <f>+E147/I147</f>
        <v>1630902677.6386502</v>
      </c>
      <c r="L147" s="172" t="s">
        <v>178</v>
      </c>
      <c r="M147" s="54"/>
      <c r="N147" s="1" t="s">
        <v>989</v>
      </c>
    </row>
    <row r="148" spans="1:18" ht="15" x14ac:dyDescent="0.25">
      <c r="A148" s="177" t="s">
        <v>534</v>
      </c>
      <c r="B148" s="348" t="s">
        <v>184</v>
      </c>
      <c r="C148" s="354" t="s">
        <v>176</v>
      </c>
      <c r="D148" s="55" t="s">
        <v>143</v>
      </c>
      <c r="E148" s="117">
        <v>2008510175</v>
      </c>
      <c r="F148" s="244" t="s">
        <v>636</v>
      </c>
      <c r="G148" s="195">
        <v>42913</v>
      </c>
      <c r="H148" s="162">
        <v>1630902678</v>
      </c>
      <c r="I148" s="74">
        <f>137.71/111.82</f>
        <v>1.2315328206045431</v>
      </c>
      <c r="J148" s="76" t="s">
        <v>185</v>
      </c>
      <c r="K148" s="211">
        <f>+E148/I148</f>
        <v>1630902677.8629003</v>
      </c>
      <c r="L148" s="172" t="s">
        <v>178</v>
      </c>
      <c r="M148" s="54"/>
      <c r="N148" s="1" t="s">
        <v>989</v>
      </c>
    </row>
    <row r="149" spans="1:18" ht="15" x14ac:dyDescent="0.25">
      <c r="A149" s="177" t="s">
        <v>534</v>
      </c>
      <c r="B149" s="348" t="s">
        <v>186</v>
      </c>
      <c r="C149" s="354" t="s">
        <v>176</v>
      </c>
      <c r="D149" s="55" t="s">
        <v>143</v>
      </c>
      <c r="E149" s="117">
        <v>2010843787</v>
      </c>
      <c r="F149" s="244" t="s">
        <v>637</v>
      </c>
      <c r="G149" s="195">
        <v>42942</v>
      </c>
      <c r="H149" s="162">
        <v>1630902678</v>
      </c>
      <c r="I149" s="74">
        <f>137.87/111.82</f>
        <v>1.2329636916472904</v>
      </c>
      <c r="J149" s="76" t="s">
        <v>187</v>
      </c>
      <c r="K149" s="211">
        <f>+E149/I149</f>
        <v>1630902678.3371291</v>
      </c>
      <c r="L149" s="172" t="s">
        <v>178</v>
      </c>
      <c r="M149" s="54"/>
      <c r="N149" s="1" t="s">
        <v>989</v>
      </c>
    </row>
    <row r="150" spans="1:18" ht="15" x14ac:dyDescent="0.25">
      <c r="A150" s="177" t="s">
        <v>534</v>
      </c>
      <c r="B150" s="348" t="s">
        <v>188</v>
      </c>
      <c r="C150" s="354" t="s">
        <v>176</v>
      </c>
      <c r="D150" s="55" t="s">
        <v>143</v>
      </c>
      <c r="E150" s="117">
        <f>2010843787+1750209</f>
        <v>2012593996</v>
      </c>
      <c r="F150" s="244" t="s">
        <v>638</v>
      </c>
      <c r="G150" s="195">
        <v>42984</v>
      </c>
      <c r="H150" s="162">
        <v>1630902678</v>
      </c>
      <c r="I150" s="74">
        <f>137.99/111.82</f>
        <v>1.2340368449293508</v>
      </c>
      <c r="J150" s="76" t="s">
        <v>189</v>
      </c>
      <c r="K150" s="211">
        <f>+E150/I150</f>
        <v>1630902678.6920791</v>
      </c>
      <c r="L150" s="172" t="s">
        <v>178</v>
      </c>
      <c r="M150" s="54"/>
      <c r="N150" s="1" t="s">
        <v>989</v>
      </c>
    </row>
    <row r="151" spans="1:18" ht="15" x14ac:dyDescent="0.25">
      <c r="A151" s="177" t="s">
        <v>534</v>
      </c>
      <c r="B151" s="348" t="s">
        <v>190</v>
      </c>
      <c r="C151" s="354" t="s">
        <v>176</v>
      </c>
      <c r="D151" s="55" t="s">
        <v>143</v>
      </c>
      <c r="E151" s="117">
        <v>2013469099</v>
      </c>
      <c r="F151" s="244" t="s">
        <v>639</v>
      </c>
      <c r="G151" s="195">
        <v>43017</v>
      </c>
      <c r="H151" s="162">
        <v>1630902678</v>
      </c>
      <c r="I151" s="74">
        <f>138.05/111.82</f>
        <v>1.2345734215703812</v>
      </c>
      <c r="J151" s="76" t="s">
        <v>191</v>
      </c>
      <c r="K151" s="211">
        <f>+E151/I151</f>
        <v>1630902677.6543279</v>
      </c>
      <c r="L151" s="172" t="s">
        <v>178</v>
      </c>
      <c r="M151" s="54"/>
      <c r="N151" s="1" t="s">
        <v>989</v>
      </c>
    </row>
    <row r="152" spans="1:18" ht="15" x14ac:dyDescent="0.25">
      <c r="A152" s="177" t="s">
        <v>534</v>
      </c>
      <c r="B152" s="348" t="s">
        <v>192</v>
      </c>
      <c r="C152" s="354" t="s">
        <v>176</v>
      </c>
      <c r="D152" s="55" t="s">
        <v>143</v>
      </c>
      <c r="E152" s="117">
        <v>2013469099</v>
      </c>
      <c r="F152" s="244" t="s">
        <v>640</v>
      </c>
      <c r="G152" s="195">
        <v>43039</v>
      </c>
      <c r="H152" s="162">
        <v>1630902678</v>
      </c>
      <c r="I152" s="74">
        <f>138.05/111.82</f>
        <v>1.2345734215703812</v>
      </c>
      <c r="J152" s="76" t="s">
        <v>191</v>
      </c>
      <c r="K152" s="211">
        <f>+E152/I152</f>
        <v>1630902677.6543279</v>
      </c>
      <c r="L152" s="172" t="s">
        <v>178</v>
      </c>
      <c r="M152" s="54"/>
      <c r="N152" s="1" t="s">
        <v>989</v>
      </c>
    </row>
    <row r="153" spans="1:18" ht="15" x14ac:dyDescent="0.25">
      <c r="A153" s="177" t="s">
        <v>534</v>
      </c>
      <c r="B153" s="348" t="s">
        <v>311</v>
      </c>
      <c r="C153" s="354" t="s">
        <v>176</v>
      </c>
      <c r="D153" s="55" t="s">
        <v>143</v>
      </c>
      <c r="E153" s="117">
        <v>7470065162</v>
      </c>
      <c r="F153" s="244" t="s">
        <v>312</v>
      </c>
      <c r="G153" s="195">
        <v>43354</v>
      </c>
      <c r="H153" s="162"/>
      <c r="I153" s="74">
        <f>142.27/111.82</f>
        <v>1.2723126453228404</v>
      </c>
      <c r="J153" s="76" t="s">
        <v>417</v>
      </c>
      <c r="K153" s="211">
        <f>+E153/I153</f>
        <v>5871249640.9280939</v>
      </c>
      <c r="L153" s="172" t="s">
        <v>178</v>
      </c>
      <c r="M153" s="54" t="s">
        <v>1000</v>
      </c>
    </row>
    <row r="154" spans="1:18" ht="15" x14ac:dyDescent="0.25">
      <c r="A154" s="177" t="s">
        <v>534</v>
      </c>
      <c r="B154" s="348" t="s">
        <v>418</v>
      </c>
      <c r="C154" s="354" t="s">
        <v>176</v>
      </c>
      <c r="D154" s="55" t="s">
        <v>143</v>
      </c>
      <c r="E154" s="117">
        <v>9700000000</v>
      </c>
      <c r="F154" s="244" t="s">
        <v>403</v>
      </c>
      <c r="G154" s="195">
        <v>43612</v>
      </c>
      <c r="H154" s="162"/>
      <c r="I154" s="74">
        <f>102.12/78.05</f>
        <v>1.3083920563741192</v>
      </c>
      <c r="J154" s="76" t="s">
        <v>401</v>
      </c>
      <c r="K154" s="211">
        <f>+E154/I154</f>
        <v>7413679984.3321581</v>
      </c>
      <c r="L154" s="172" t="s">
        <v>641</v>
      </c>
      <c r="M154" s="54" t="s">
        <v>999</v>
      </c>
    </row>
    <row r="155" spans="1:18" ht="15" x14ac:dyDescent="0.25">
      <c r="A155" s="177" t="s">
        <v>534</v>
      </c>
      <c r="B155" s="145" t="s">
        <v>824</v>
      </c>
      <c r="C155" s="354" t="s">
        <v>176</v>
      </c>
      <c r="D155" s="55" t="s">
        <v>143</v>
      </c>
      <c r="E155" s="117">
        <v>3700813045</v>
      </c>
      <c r="F155" s="244" t="s">
        <v>642</v>
      </c>
      <c r="G155" s="195">
        <v>43879</v>
      </c>
      <c r="H155" s="162"/>
      <c r="I155" s="74">
        <f>104.24/78.05</f>
        <v>1.3355541319666879</v>
      </c>
      <c r="J155" s="76" t="s">
        <v>643</v>
      </c>
      <c r="K155" s="211">
        <f>+E155/I155</f>
        <v>2770994418.2871261</v>
      </c>
      <c r="L155" s="172" t="s">
        <v>644</v>
      </c>
      <c r="M155" s="54" t="s">
        <v>998</v>
      </c>
    </row>
    <row r="156" spans="1:18" ht="15" x14ac:dyDescent="0.25">
      <c r="A156" s="177" t="s">
        <v>534</v>
      </c>
      <c r="B156" s="145" t="s">
        <v>824</v>
      </c>
      <c r="C156" s="354" t="s">
        <v>176</v>
      </c>
      <c r="D156" s="55" t="s">
        <v>143</v>
      </c>
      <c r="E156" s="117">
        <v>872133354</v>
      </c>
      <c r="F156" s="244" t="s">
        <v>642</v>
      </c>
      <c r="G156" s="195">
        <v>43916</v>
      </c>
      <c r="H156" s="162"/>
      <c r="I156" s="74">
        <f>104.94/78.05</f>
        <v>1.3445227418321588</v>
      </c>
      <c r="J156" s="76" t="s">
        <v>645</v>
      </c>
      <c r="K156" s="211">
        <f>+E156/I156</f>
        <v>648656453.97084045</v>
      </c>
      <c r="L156" s="172" t="s">
        <v>644</v>
      </c>
      <c r="M156" s="54" t="s">
        <v>943</v>
      </c>
    </row>
    <row r="157" spans="1:18" ht="15" x14ac:dyDescent="0.25">
      <c r="A157" s="177" t="s">
        <v>534</v>
      </c>
      <c r="B157" s="145" t="s">
        <v>824</v>
      </c>
      <c r="C157" s="354" t="s">
        <v>176</v>
      </c>
      <c r="D157" s="55" t="s">
        <v>143</v>
      </c>
      <c r="E157" s="117">
        <v>1934253887</v>
      </c>
      <c r="F157" s="244" t="s">
        <v>642</v>
      </c>
      <c r="G157" s="195">
        <v>43936</v>
      </c>
      <c r="H157" s="162"/>
      <c r="I157" s="74">
        <f>105.53/78.05</f>
        <v>1.35208199871877</v>
      </c>
      <c r="J157" s="76" t="s">
        <v>646</v>
      </c>
      <c r="K157" s="211">
        <f>+E157/I157</f>
        <v>1430574394.7725766</v>
      </c>
      <c r="L157" s="172" t="s">
        <v>644</v>
      </c>
      <c r="M157" s="54" t="s">
        <v>997</v>
      </c>
    </row>
    <row r="158" spans="1:18" s="26" customFormat="1" ht="15" x14ac:dyDescent="0.2">
      <c r="A158" s="229" t="s">
        <v>534</v>
      </c>
      <c r="B158" s="348" t="s">
        <v>824</v>
      </c>
      <c r="C158" s="354" t="s">
        <v>176</v>
      </c>
      <c r="D158" s="55" t="s">
        <v>143</v>
      </c>
      <c r="E158" s="139">
        <v>993588244.62</v>
      </c>
      <c r="F158" s="242" t="s">
        <v>642</v>
      </c>
      <c r="G158" s="197">
        <v>43972</v>
      </c>
      <c r="H158" s="144"/>
      <c r="I158" s="116">
        <f>[29]IPC!$S$13/78.05</f>
        <v>1.3542600896860988</v>
      </c>
      <c r="J158" s="228" t="s">
        <v>647</v>
      </c>
      <c r="K158" s="50">
        <f>+E158/I158</f>
        <v>733676087.9147681</v>
      </c>
      <c r="L158" s="172" t="s">
        <v>644</v>
      </c>
      <c r="M158" s="227" t="s">
        <v>996</v>
      </c>
      <c r="N158" s="1"/>
      <c r="O158" s="226"/>
      <c r="P158" s="226"/>
      <c r="Q158" s="226"/>
      <c r="R158" s="226"/>
    </row>
    <row r="159" spans="1:18" s="26" customFormat="1" ht="25.5" x14ac:dyDescent="0.25">
      <c r="A159" s="229" t="s">
        <v>534</v>
      </c>
      <c r="B159" s="348" t="s">
        <v>824</v>
      </c>
      <c r="C159" s="354" t="s">
        <v>176</v>
      </c>
      <c r="D159" s="55" t="s">
        <v>143</v>
      </c>
      <c r="E159" s="139">
        <v>738635363.88</v>
      </c>
      <c r="F159" s="242" t="s">
        <v>642</v>
      </c>
      <c r="G159" s="197">
        <v>43978</v>
      </c>
      <c r="H159" s="144"/>
      <c r="I159" s="116">
        <f>[29]IPC!$S$13/78.05</f>
        <v>1.3542600896860988</v>
      </c>
      <c r="J159" s="228" t="s">
        <v>647</v>
      </c>
      <c r="K159" s="50">
        <f>+E159/I159</f>
        <v>545416179.28887415</v>
      </c>
      <c r="L159" s="172" t="s">
        <v>644</v>
      </c>
      <c r="M159" s="227" t="s">
        <v>876</v>
      </c>
      <c r="N159" s="226" t="s">
        <v>995</v>
      </c>
      <c r="O159" s="226"/>
      <c r="P159" s="226"/>
      <c r="Q159" s="226"/>
      <c r="R159" s="226"/>
    </row>
    <row r="160" spans="1:18" s="26" customFormat="1" ht="25.5" x14ac:dyDescent="0.25">
      <c r="A160" s="229" t="s">
        <v>534</v>
      </c>
      <c r="B160" s="348" t="s">
        <v>824</v>
      </c>
      <c r="C160" s="354" t="s">
        <v>176</v>
      </c>
      <c r="D160" s="55" t="s">
        <v>143</v>
      </c>
      <c r="E160" s="243">
        <v>17584629</v>
      </c>
      <c r="F160" s="242" t="s">
        <v>642</v>
      </c>
      <c r="G160" s="197">
        <v>43993</v>
      </c>
      <c r="H160" s="144"/>
      <c r="I160" s="116">
        <f>[29]IPC!$S$14/78.05</f>
        <v>1.3499039077514414</v>
      </c>
      <c r="J160" s="228" t="s">
        <v>648</v>
      </c>
      <c r="K160" s="50">
        <f>+E160/I160</f>
        <v>13026578.33570615</v>
      </c>
      <c r="L160" s="172" t="s">
        <v>644</v>
      </c>
      <c r="M160" s="227" t="s">
        <v>875</v>
      </c>
      <c r="O160" s="226"/>
      <c r="P160" s="226"/>
      <c r="Q160" s="226"/>
      <c r="R160" s="226"/>
    </row>
    <row r="161" spans="1:18" s="26" customFormat="1" ht="15" x14ac:dyDescent="0.25">
      <c r="A161" s="229" t="s">
        <v>534</v>
      </c>
      <c r="B161" s="348" t="s">
        <v>824</v>
      </c>
      <c r="C161" s="354" t="s">
        <v>176</v>
      </c>
      <c r="D161" s="55" t="s">
        <v>143</v>
      </c>
      <c r="E161" s="243">
        <v>750489233.00999999</v>
      </c>
      <c r="F161" s="242" t="s">
        <v>642</v>
      </c>
      <c r="G161" s="197">
        <v>44018</v>
      </c>
      <c r="H161" s="144"/>
      <c r="I161" s="116">
        <f>[29]IPC!$S$15/78.05</f>
        <v>1.3449071108263935</v>
      </c>
      <c r="J161" s="228" t="s">
        <v>649</v>
      </c>
      <c r="K161" s="50">
        <f>+E161/I161</f>
        <v>558023098.37506425</v>
      </c>
      <c r="L161" s="172" t="s">
        <v>644</v>
      </c>
      <c r="M161" s="227" t="s">
        <v>874</v>
      </c>
      <c r="O161" s="226"/>
      <c r="P161" s="226"/>
      <c r="Q161" s="226"/>
      <c r="R161" s="226"/>
    </row>
    <row r="162" spans="1:18" s="26" customFormat="1" ht="15" x14ac:dyDescent="0.25">
      <c r="A162" s="229" t="s">
        <v>534</v>
      </c>
      <c r="B162" s="348" t="s">
        <v>824</v>
      </c>
      <c r="C162" s="354" t="s">
        <v>176</v>
      </c>
      <c r="D162" s="55" t="s">
        <v>143</v>
      </c>
      <c r="E162" s="243">
        <v>181387196.86000001</v>
      </c>
      <c r="F162" s="242" t="s">
        <v>642</v>
      </c>
      <c r="G162" s="197">
        <v>44061</v>
      </c>
      <c r="H162" s="144"/>
      <c r="I162" s="116">
        <f>[29]IPC!$S$16/78.05</f>
        <v>1.3449071108263935</v>
      </c>
      <c r="J162" s="228" t="s">
        <v>873</v>
      </c>
      <c r="K162" s="50">
        <f>+E162/I162</f>
        <v>134869683.86132228</v>
      </c>
      <c r="L162" s="172" t="s">
        <v>644</v>
      </c>
      <c r="M162" s="227" t="s">
        <v>872</v>
      </c>
      <c r="O162" s="226"/>
      <c r="P162" s="226"/>
      <c r="Q162" s="226"/>
      <c r="R162" s="226"/>
    </row>
    <row r="163" spans="1:18" s="26" customFormat="1" ht="15" x14ac:dyDescent="0.25">
      <c r="A163" s="229" t="s">
        <v>534</v>
      </c>
      <c r="B163" s="348" t="s">
        <v>824</v>
      </c>
      <c r="C163" s="354" t="s">
        <v>176</v>
      </c>
      <c r="D163" s="55" t="s">
        <v>143</v>
      </c>
      <c r="E163" s="243">
        <v>534754668.94</v>
      </c>
      <c r="F163" s="242" t="s">
        <v>642</v>
      </c>
      <c r="G163" s="197">
        <v>44089</v>
      </c>
      <c r="H163" s="144"/>
      <c r="I163" s="116">
        <f>[29]IPC!$S$17/78.05</f>
        <v>1.3447789878283152</v>
      </c>
      <c r="J163" s="228" t="s">
        <v>871</v>
      </c>
      <c r="K163" s="50">
        <f>+E163/I163</f>
        <v>397652457.22910631</v>
      </c>
      <c r="L163" s="172" t="s">
        <v>644</v>
      </c>
      <c r="M163" s="227" t="s">
        <v>870</v>
      </c>
      <c r="O163" s="226"/>
      <c r="P163" s="226"/>
      <c r="Q163" s="226"/>
      <c r="R163" s="226"/>
    </row>
    <row r="164" spans="1:18" s="26" customFormat="1" ht="15" x14ac:dyDescent="0.25">
      <c r="A164" s="229"/>
      <c r="B164" s="348" t="s">
        <v>824</v>
      </c>
      <c r="C164" s="354" t="s">
        <v>176</v>
      </c>
      <c r="D164" s="55" t="s">
        <v>143</v>
      </c>
      <c r="E164" s="243">
        <v>165626011.69</v>
      </c>
      <c r="F164" s="242" t="s">
        <v>642</v>
      </c>
      <c r="G164" s="197">
        <v>44132</v>
      </c>
      <c r="H164" s="144"/>
      <c r="I164" s="116">
        <f>[29]IPC!$S$18/78.05</f>
        <v>1.3490070467648945</v>
      </c>
      <c r="J164" s="228" t="s">
        <v>869</v>
      </c>
      <c r="K164" s="50">
        <f>+E164/I164</f>
        <v>122776239.07687813</v>
      </c>
      <c r="L164" s="172" t="s">
        <v>644</v>
      </c>
      <c r="M164" s="227" t="s">
        <v>868</v>
      </c>
      <c r="O164" s="226"/>
      <c r="P164" s="226"/>
      <c r="Q164" s="226"/>
      <c r="R164" s="226"/>
    </row>
    <row r="165" spans="1:18" s="26" customFormat="1" ht="15" x14ac:dyDescent="0.25">
      <c r="A165" s="229"/>
      <c r="B165" s="348" t="s">
        <v>824</v>
      </c>
      <c r="C165" s="354" t="s">
        <v>176</v>
      </c>
      <c r="D165" s="55" t="s">
        <v>143</v>
      </c>
      <c r="E165" s="243">
        <v>1548488</v>
      </c>
      <c r="F165" s="242" t="s">
        <v>642</v>
      </c>
      <c r="G165" s="197">
        <v>44162</v>
      </c>
      <c r="H165" s="144"/>
      <c r="I165" s="116">
        <f>[29]IPC!$S$19/78.05</f>
        <v>1.3482383087764254</v>
      </c>
      <c r="J165" s="228" t="s">
        <v>1067</v>
      </c>
      <c r="K165" s="50">
        <f>+E165/I165</f>
        <v>1148526.9257816211</v>
      </c>
      <c r="L165" s="172" t="s">
        <v>644</v>
      </c>
      <c r="M165" s="227" t="s">
        <v>1066</v>
      </c>
      <c r="O165" s="226"/>
      <c r="P165" s="226"/>
      <c r="Q165" s="226"/>
      <c r="R165" s="226"/>
    </row>
    <row r="166" spans="1:18" ht="26.25" x14ac:dyDescent="0.25">
      <c r="A166" s="334" t="s">
        <v>534</v>
      </c>
      <c r="B166" s="333" t="s">
        <v>824</v>
      </c>
      <c r="C166" s="354" t="s">
        <v>176</v>
      </c>
      <c r="D166" s="331" t="s">
        <v>143</v>
      </c>
      <c r="E166" s="330">
        <v>3518806545</v>
      </c>
      <c r="F166" s="329"/>
      <c r="G166" s="328">
        <v>43916</v>
      </c>
      <c r="H166" s="327"/>
      <c r="I166" s="326">
        <f>104.94/78.05</f>
        <v>1.3445227418321588</v>
      </c>
      <c r="J166" s="325" t="s">
        <v>733</v>
      </c>
      <c r="K166" s="324">
        <f>+E166/I166</f>
        <v>2617141707.9974275</v>
      </c>
      <c r="L166" s="323" t="s">
        <v>1097</v>
      </c>
      <c r="M166" s="322" t="s">
        <v>943</v>
      </c>
      <c r="N166" s="321" t="s">
        <v>1065</v>
      </c>
      <c r="O166" s="180"/>
      <c r="P166" s="180"/>
      <c r="Q166" s="180"/>
    </row>
    <row r="167" spans="1:18" s="179" customFormat="1" ht="30" x14ac:dyDescent="0.25">
      <c r="A167" s="179" t="s">
        <v>475</v>
      </c>
      <c r="B167" s="355" t="s">
        <v>193</v>
      </c>
      <c r="C167" s="355"/>
      <c r="D167" s="355"/>
      <c r="E167" s="355"/>
      <c r="F167" s="355"/>
      <c r="G167" s="184"/>
      <c r="H167" s="355"/>
      <c r="I167" s="355"/>
      <c r="J167" s="355"/>
      <c r="K167" s="355"/>
      <c r="L167" s="355"/>
      <c r="M167" s="181"/>
      <c r="O167" s="180"/>
      <c r="P167" s="180"/>
      <c r="Q167" s="180"/>
      <c r="R167" s="180"/>
    </row>
    <row r="168" spans="1:18" s="179" customFormat="1" ht="15" x14ac:dyDescent="0.25">
      <c r="A168" s="183" t="s">
        <v>534</v>
      </c>
      <c r="B168" s="140" t="s">
        <v>130</v>
      </c>
      <c r="C168" s="141" t="s">
        <v>131</v>
      </c>
      <c r="D168" s="141" t="s">
        <v>132</v>
      </c>
      <c r="E168" s="848" t="s">
        <v>133</v>
      </c>
      <c r="F168" s="849"/>
      <c r="G168" s="848" t="s">
        <v>134</v>
      </c>
      <c r="H168" s="850"/>
      <c r="I168" s="850"/>
      <c r="J168" s="850"/>
      <c r="K168" s="849"/>
      <c r="L168" s="142" t="s">
        <v>97</v>
      </c>
      <c r="M168" s="142" t="s">
        <v>823</v>
      </c>
      <c r="O168" s="180"/>
      <c r="P168" s="180"/>
      <c r="Q168" s="180"/>
      <c r="R168" s="180"/>
    </row>
    <row r="169" spans="1:18" s="179" customFormat="1" ht="45" x14ac:dyDescent="0.25">
      <c r="A169" s="183" t="s">
        <v>534</v>
      </c>
      <c r="B169" s="140"/>
      <c r="C169" s="141"/>
      <c r="D169" s="141"/>
      <c r="E169" s="143" t="s">
        <v>135</v>
      </c>
      <c r="F169" s="143" t="s">
        <v>136</v>
      </c>
      <c r="G169" s="182" t="s">
        <v>617</v>
      </c>
      <c r="H169" s="143" t="s">
        <v>137</v>
      </c>
      <c r="I169" s="143" t="s">
        <v>138</v>
      </c>
      <c r="J169" s="143" t="s">
        <v>139</v>
      </c>
      <c r="K169" s="143" t="s">
        <v>140</v>
      </c>
      <c r="L169" s="142"/>
      <c r="M169" s="181"/>
      <c r="O169" s="180"/>
      <c r="P169" s="180"/>
      <c r="Q169" s="180"/>
      <c r="R169" s="180"/>
    </row>
    <row r="170" spans="1:18" ht="15" x14ac:dyDescent="0.25">
      <c r="A170" s="177" t="s">
        <v>534</v>
      </c>
      <c r="B170" s="348" t="s">
        <v>141</v>
      </c>
      <c r="C170" s="156" t="s">
        <v>650</v>
      </c>
      <c r="D170" s="55" t="s">
        <v>143</v>
      </c>
      <c r="E170" s="211">
        <v>4270238021</v>
      </c>
      <c r="F170" s="148" t="s">
        <v>144</v>
      </c>
      <c r="G170" s="205">
        <v>42645</v>
      </c>
      <c r="H170" s="163">
        <v>3885265434</v>
      </c>
      <c r="I170" s="39">
        <f>123.78/111.82</f>
        <v>1.1069576104453587</v>
      </c>
      <c r="J170" s="75" t="s">
        <v>152</v>
      </c>
      <c r="K170" s="211">
        <f>+E170/I170</f>
        <v>3857634638.1339469</v>
      </c>
      <c r="L170" s="172" t="s">
        <v>178</v>
      </c>
      <c r="M170" s="216"/>
      <c r="N170" s="1" t="s">
        <v>989</v>
      </c>
    </row>
    <row r="171" spans="1:18" ht="15" x14ac:dyDescent="0.25">
      <c r="A171" s="177" t="s">
        <v>534</v>
      </c>
      <c r="B171" s="348" t="s">
        <v>141</v>
      </c>
      <c r="C171" s="156" t="s">
        <v>650</v>
      </c>
      <c r="D171" s="55" t="s">
        <v>143</v>
      </c>
      <c r="E171" s="211">
        <v>31161593</v>
      </c>
      <c r="F171" s="148" t="s">
        <v>144</v>
      </c>
      <c r="G171" s="205">
        <v>42395</v>
      </c>
      <c r="H171" s="163"/>
      <c r="I171" s="74">
        <f>126.15/111.82</f>
        <v>1.1281523877660526</v>
      </c>
      <c r="J171" s="76" t="s">
        <v>155</v>
      </c>
      <c r="K171" s="211">
        <f>+E171/I171</f>
        <v>27621794.128101464</v>
      </c>
      <c r="L171" s="172" t="s">
        <v>178</v>
      </c>
      <c r="M171" s="216"/>
      <c r="N171" s="1" t="s">
        <v>989</v>
      </c>
    </row>
    <row r="172" spans="1:18" ht="15" x14ac:dyDescent="0.25">
      <c r="A172" s="177" t="s">
        <v>534</v>
      </c>
      <c r="B172" s="348" t="s">
        <v>145</v>
      </c>
      <c r="C172" s="156" t="s">
        <v>650</v>
      </c>
      <c r="D172" s="55" t="s">
        <v>143</v>
      </c>
      <c r="E172" s="211">
        <v>3890427652</v>
      </c>
      <c r="F172" s="148" t="s">
        <v>194</v>
      </c>
      <c r="G172" s="205">
        <v>42474</v>
      </c>
      <c r="H172" s="163">
        <v>3330227513</v>
      </c>
      <c r="I172" s="74">
        <f>130.63/111.82</f>
        <v>1.1682167769629763</v>
      </c>
      <c r="J172" s="76" t="s">
        <v>158</v>
      </c>
      <c r="K172" s="211">
        <f>+E172/I172</f>
        <v>3330227513.1795144</v>
      </c>
      <c r="L172" s="172" t="s">
        <v>178</v>
      </c>
      <c r="M172" s="216"/>
      <c r="N172" s="1" t="s">
        <v>989</v>
      </c>
    </row>
    <row r="173" spans="1:18" ht="15" x14ac:dyDescent="0.25">
      <c r="A173" s="177" t="s">
        <v>534</v>
      </c>
      <c r="B173" s="348" t="s">
        <v>146</v>
      </c>
      <c r="C173" s="156" t="s">
        <v>650</v>
      </c>
      <c r="D173" s="55" t="s">
        <v>143</v>
      </c>
      <c r="E173" s="211">
        <v>3954459034</v>
      </c>
      <c r="F173" s="148" t="s">
        <v>195</v>
      </c>
      <c r="G173" s="241">
        <v>42650</v>
      </c>
      <c r="H173" s="163">
        <v>3330227513</v>
      </c>
      <c r="I173" s="74">
        <f>132.78/111.82</f>
        <v>1.1874441065998929</v>
      </c>
      <c r="J173" s="76" t="s">
        <v>164</v>
      </c>
      <c r="K173" s="211">
        <f>+E173/I173</f>
        <v>3330227513.0432291</v>
      </c>
      <c r="L173" s="172" t="s">
        <v>178</v>
      </c>
      <c r="M173" s="216"/>
      <c r="N173" s="1" t="s">
        <v>989</v>
      </c>
    </row>
    <row r="174" spans="1:18" ht="15" x14ac:dyDescent="0.25">
      <c r="A174" s="177" t="s">
        <v>534</v>
      </c>
      <c r="B174" s="348" t="s">
        <v>147</v>
      </c>
      <c r="C174" s="156" t="s">
        <v>650</v>
      </c>
      <c r="D174" s="55" t="s">
        <v>143</v>
      </c>
      <c r="E174" s="240">
        <v>4092052050</v>
      </c>
      <c r="F174" s="148" t="s">
        <v>196</v>
      </c>
      <c r="G174" s="205">
        <v>42885</v>
      </c>
      <c r="H174" s="163">
        <v>3330227513</v>
      </c>
      <c r="I174" s="74">
        <f>137.4/111.82</f>
        <v>1.2287605079592203</v>
      </c>
      <c r="J174" s="76" t="s">
        <v>197</v>
      </c>
      <c r="K174" s="211">
        <f>+E174/I174</f>
        <v>3330227512.5982528</v>
      </c>
      <c r="L174" s="172" t="s">
        <v>178</v>
      </c>
      <c r="M174" s="216"/>
      <c r="N174" s="1" t="s">
        <v>989</v>
      </c>
    </row>
    <row r="175" spans="1:18" ht="30" x14ac:dyDescent="0.25">
      <c r="A175" s="177" t="s">
        <v>534</v>
      </c>
      <c r="B175" s="348" t="s">
        <v>866</v>
      </c>
      <c r="C175" s="156" t="s">
        <v>867</v>
      </c>
      <c r="D175" s="55" t="s">
        <v>143</v>
      </c>
      <c r="E175" s="240">
        <v>32581947</v>
      </c>
      <c r="F175" s="148"/>
      <c r="G175" s="205">
        <v>42923</v>
      </c>
      <c r="H175" s="163"/>
      <c r="I175" s="74">
        <f>137.87/111.82</f>
        <v>1.2329636916472904</v>
      </c>
      <c r="J175" s="76" t="s">
        <v>187</v>
      </c>
      <c r="K175" s="211">
        <f>+E175/I175</f>
        <v>26425714.902009137</v>
      </c>
      <c r="L175" s="172" t="s">
        <v>866</v>
      </c>
      <c r="M175" s="216"/>
      <c r="N175" s="1" t="s">
        <v>989</v>
      </c>
    </row>
    <row r="176" spans="1:18" ht="15" x14ac:dyDescent="0.25">
      <c r="A176" s="177" t="s">
        <v>534</v>
      </c>
      <c r="B176" s="348" t="s">
        <v>148</v>
      </c>
      <c r="C176" s="156" t="s">
        <v>650</v>
      </c>
      <c r="D176" s="55" t="s">
        <v>143</v>
      </c>
      <c r="E176" s="117">
        <v>4111410375</v>
      </c>
      <c r="F176" s="148" t="s">
        <v>198</v>
      </c>
      <c r="G176" s="205">
        <v>43017</v>
      </c>
      <c r="H176" s="163">
        <v>3330227513</v>
      </c>
      <c r="I176" s="74">
        <f>138.05/111.82</f>
        <v>1.2345734215703812</v>
      </c>
      <c r="J176" s="76" t="s">
        <v>191</v>
      </c>
      <c r="K176" s="211">
        <f>+E176/I176</f>
        <v>3330227512.7308941</v>
      </c>
      <c r="L176" s="172" t="s">
        <v>178</v>
      </c>
      <c r="M176" s="216"/>
      <c r="N176" s="1" t="s">
        <v>989</v>
      </c>
    </row>
    <row r="177" spans="1:18" ht="15" x14ac:dyDescent="0.25">
      <c r="A177" s="177" t="s">
        <v>534</v>
      </c>
      <c r="B177" s="348" t="s">
        <v>149</v>
      </c>
      <c r="C177" s="156" t="s">
        <v>650</v>
      </c>
      <c r="D177" s="55" t="s">
        <v>143</v>
      </c>
      <c r="E177" s="117">
        <v>4200756490</v>
      </c>
      <c r="F177" s="148" t="s">
        <v>199</v>
      </c>
      <c r="G177" s="205">
        <v>43209</v>
      </c>
      <c r="H177" s="163">
        <v>3330227513</v>
      </c>
      <c r="I177" s="74">
        <f>141.05/111.82</f>
        <v>1.2614022536218925</v>
      </c>
      <c r="J177" s="76" t="s">
        <v>200</v>
      </c>
      <c r="K177" s="236">
        <f>E177/I177</f>
        <v>3330227513.0223322</v>
      </c>
      <c r="L177" s="172" t="s">
        <v>178</v>
      </c>
      <c r="M177" s="216" t="s">
        <v>980</v>
      </c>
    </row>
    <row r="178" spans="1:18" ht="15" x14ac:dyDescent="0.25">
      <c r="A178" s="177" t="s">
        <v>534</v>
      </c>
      <c r="B178" s="348" t="s">
        <v>150</v>
      </c>
      <c r="C178" s="156" t="s">
        <v>650</v>
      </c>
      <c r="D178" s="55" t="s">
        <v>143</v>
      </c>
      <c r="E178" s="117">
        <v>4243940445</v>
      </c>
      <c r="F178" s="148" t="s">
        <v>201</v>
      </c>
      <c r="G178" s="205">
        <v>43384</v>
      </c>
      <c r="H178" s="163">
        <v>3330227513</v>
      </c>
      <c r="I178" s="74">
        <f>142.5/111.82</f>
        <v>1.2743695224467895</v>
      </c>
      <c r="J178" s="76" t="s">
        <v>316</v>
      </c>
      <c r="K178" s="236">
        <f>E178/I178</f>
        <v>3330227512.7010527</v>
      </c>
      <c r="L178" s="172" t="s">
        <v>178</v>
      </c>
      <c r="M178" s="216" t="s">
        <v>953</v>
      </c>
    </row>
    <row r="179" spans="1:18" ht="15" x14ac:dyDescent="0.25">
      <c r="A179" s="177" t="s">
        <v>534</v>
      </c>
      <c r="B179" s="348" t="s">
        <v>151</v>
      </c>
      <c r="C179" s="156" t="s">
        <v>650</v>
      </c>
      <c r="D179" s="55" t="s">
        <v>143</v>
      </c>
      <c r="E179" s="117">
        <v>4335995951</v>
      </c>
      <c r="F179" s="198" t="s">
        <v>202</v>
      </c>
      <c r="G179" s="205">
        <v>43580</v>
      </c>
      <c r="H179" s="163">
        <v>3330227513</v>
      </c>
      <c r="I179" s="74">
        <f>101.62/78.05</f>
        <v>1.3019859064702115</v>
      </c>
      <c r="J179" s="76" t="s">
        <v>347</v>
      </c>
      <c r="K179" s="236">
        <f>E179/I179</f>
        <v>3330294075.7286949</v>
      </c>
      <c r="L179" s="172" t="s">
        <v>651</v>
      </c>
      <c r="M179" s="216" t="s">
        <v>994</v>
      </c>
    </row>
    <row r="180" spans="1:18" ht="15" x14ac:dyDescent="0.25">
      <c r="A180" s="177" t="s">
        <v>534</v>
      </c>
      <c r="B180" s="348" t="s">
        <v>179</v>
      </c>
      <c r="C180" s="156" t="s">
        <v>650</v>
      </c>
      <c r="D180" s="55" t="s">
        <v>143</v>
      </c>
      <c r="E180" s="117">
        <v>3687610549</v>
      </c>
      <c r="F180" s="198" t="s">
        <v>203</v>
      </c>
      <c r="G180" s="235">
        <v>43748</v>
      </c>
      <c r="H180" s="174">
        <v>2787313610</v>
      </c>
      <c r="I180" s="74">
        <f>103.26/78.05</f>
        <v>1.322998078155029</v>
      </c>
      <c r="J180" s="76" t="s">
        <v>470</v>
      </c>
      <c r="K180" s="236">
        <f>E180/I180</f>
        <v>2787313609.8145456</v>
      </c>
      <c r="L180" s="172" t="s">
        <v>178</v>
      </c>
      <c r="M180" s="216" t="s">
        <v>984</v>
      </c>
    </row>
    <row r="181" spans="1:18" ht="15" x14ac:dyDescent="0.25">
      <c r="A181" s="177" t="s">
        <v>534</v>
      </c>
      <c r="B181" s="348" t="s">
        <v>180</v>
      </c>
      <c r="C181" s="156" t="s">
        <v>650</v>
      </c>
      <c r="D181" s="55" t="s">
        <v>143</v>
      </c>
      <c r="E181" s="117">
        <v>3768676557</v>
      </c>
      <c r="F181" s="198" t="s">
        <v>204</v>
      </c>
      <c r="G181" s="235">
        <v>43935</v>
      </c>
      <c r="H181" s="174">
        <v>2787313610</v>
      </c>
      <c r="I181" s="74">
        <f>105.53/78.05</f>
        <v>1.35208199871877</v>
      </c>
      <c r="J181" s="76" t="s">
        <v>652</v>
      </c>
      <c r="K181" s="236">
        <f>E181/I181</f>
        <v>2787313610.0999718</v>
      </c>
      <c r="L181" s="172" t="s">
        <v>178</v>
      </c>
      <c r="M181" s="216" t="s">
        <v>969</v>
      </c>
    </row>
    <row r="182" spans="1:18" ht="15" x14ac:dyDescent="0.2">
      <c r="A182" s="177" t="s">
        <v>534</v>
      </c>
      <c r="B182" s="844" t="s">
        <v>181</v>
      </c>
      <c r="C182" s="156" t="s">
        <v>650</v>
      </c>
      <c r="D182" s="55" t="s">
        <v>143</v>
      </c>
      <c r="E182" s="239">
        <v>2486181857.1399999</v>
      </c>
      <c r="F182" s="198" t="s">
        <v>205</v>
      </c>
      <c r="G182" s="235">
        <v>44126</v>
      </c>
      <c r="H182" s="840">
        <v>1848766139</v>
      </c>
      <c r="I182" s="74">
        <f>[29]IPC!$S$18/78.05</f>
        <v>1.3490070467648945</v>
      </c>
      <c r="J182" s="76" t="s">
        <v>865</v>
      </c>
      <c r="K182" s="236">
        <f>E182/I182</f>
        <v>1842971734.7305248</v>
      </c>
      <c r="L182" s="238" t="str">
        <f>IF(K182&lt;H182,"Incumplió","Cumplió")</f>
        <v>Incumplió</v>
      </c>
      <c r="M182" s="54" t="s">
        <v>864</v>
      </c>
      <c r="N182" s="237"/>
    </row>
    <row r="183" spans="1:18" ht="15" x14ac:dyDescent="0.2">
      <c r="A183" s="177"/>
      <c r="B183" s="845"/>
      <c r="C183" s="156" t="s">
        <v>650</v>
      </c>
      <c r="D183" s="55" t="s">
        <v>143</v>
      </c>
      <c r="E183" s="239">
        <v>7816692</v>
      </c>
      <c r="F183" s="198" t="s">
        <v>886</v>
      </c>
      <c r="G183" s="235">
        <v>44134</v>
      </c>
      <c r="H183" s="841"/>
      <c r="I183" s="74">
        <f>[29]IPC!$S$18/78.05</f>
        <v>1.3490070467648945</v>
      </c>
      <c r="J183" s="76" t="s">
        <v>865</v>
      </c>
      <c r="K183" s="236">
        <f>E183/I183</f>
        <v>5794404.1276474493</v>
      </c>
      <c r="L183" s="172" t="s">
        <v>178</v>
      </c>
      <c r="M183" s="54" t="s">
        <v>882</v>
      </c>
      <c r="N183" s="237"/>
    </row>
    <row r="184" spans="1:18" ht="15" x14ac:dyDescent="0.2">
      <c r="A184" s="177" t="s">
        <v>534</v>
      </c>
      <c r="B184" s="348" t="s">
        <v>182</v>
      </c>
      <c r="C184" s="157"/>
      <c r="D184" s="55" t="s">
        <v>143</v>
      </c>
      <c r="E184" s="172"/>
      <c r="F184" s="198" t="s">
        <v>206</v>
      </c>
      <c r="G184" s="235"/>
      <c r="H184" s="174">
        <v>1848766139</v>
      </c>
      <c r="I184" s="168"/>
      <c r="J184" s="168"/>
      <c r="K184" s="236">
        <v>0</v>
      </c>
      <c r="L184" s="172"/>
      <c r="M184" s="54"/>
    </row>
    <row r="185" spans="1:18" s="26" customFormat="1" ht="38.25" x14ac:dyDescent="0.25">
      <c r="A185" s="229" t="s">
        <v>534</v>
      </c>
      <c r="B185" s="348" t="s">
        <v>183</v>
      </c>
      <c r="C185" s="157"/>
      <c r="D185" s="55" t="s">
        <v>143</v>
      </c>
      <c r="E185" s="172"/>
      <c r="F185" s="198" t="s">
        <v>653</v>
      </c>
      <c r="G185" s="235"/>
      <c r="H185" s="174">
        <v>2542964000</v>
      </c>
      <c r="I185" s="168"/>
      <c r="J185" s="168"/>
      <c r="K185" s="234">
        <v>0</v>
      </c>
      <c r="L185" s="172"/>
      <c r="M185" s="227"/>
      <c r="O185" s="226"/>
      <c r="P185" s="226"/>
      <c r="Q185" s="226"/>
      <c r="R185" s="226"/>
    </row>
    <row r="186" spans="1:18" s="26" customFormat="1" ht="15" x14ac:dyDescent="0.25">
      <c r="A186" s="229" t="s">
        <v>534</v>
      </c>
      <c r="B186" s="348"/>
      <c r="C186" s="157"/>
      <c r="D186" s="55"/>
      <c r="E186" s="172"/>
      <c r="F186" s="198"/>
      <c r="G186" s="235"/>
      <c r="H186" s="174"/>
      <c r="I186" s="168"/>
      <c r="J186" s="168"/>
      <c r="K186" s="234"/>
      <c r="L186" s="172"/>
      <c r="M186" s="227"/>
      <c r="O186" s="226"/>
      <c r="P186" s="226"/>
      <c r="Q186" s="226"/>
      <c r="R186" s="226"/>
    </row>
    <row r="187" spans="1:18" s="179" customFormat="1" ht="15" x14ac:dyDescent="0.25">
      <c r="A187" s="179" t="s">
        <v>476</v>
      </c>
      <c r="B187" s="355" t="s">
        <v>207</v>
      </c>
      <c r="C187" s="355"/>
      <c r="D187" s="355"/>
      <c r="E187" s="355"/>
      <c r="F187" s="355"/>
      <c r="G187" s="184"/>
      <c r="H187" s="355"/>
      <c r="I187" s="355"/>
      <c r="J187" s="355"/>
      <c r="K187" s="355"/>
      <c r="L187" s="355"/>
      <c r="M187" s="181"/>
      <c r="O187" s="180"/>
      <c r="P187" s="180"/>
      <c r="Q187" s="180"/>
      <c r="R187" s="180"/>
    </row>
    <row r="188" spans="1:18" s="357" customFormat="1" ht="15" x14ac:dyDescent="0.2">
      <c r="A188" s="233" t="s">
        <v>534</v>
      </c>
      <c r="B188" s="140" t="s">
        <v>130</v>
      </c>
      <c r="C188" s="141" t="s">
        <v>131</v>
      </c>
      <c r="D188" s="141" t="s">
        <v>132</v>
      </c>
      <c r="E188" s="848" t="s">
        <v>133</v>
      </c>
      <c r="F188" s="849"/>
      <c r="G188" s="848" t="s">
        <v>134</v>
      </c>
      <c r="H188" s="850"/>
      <c r="I188" s="850"/>
      <c r="J188" s="850"/>
      <c r="K188" s="849"/>
      <c r="L188" s="142" t="s">
        <v>97</v>
      </c>
      <c r="M188" s="142" t="s">
        <v>823</v>
      </c>
      <c r="O188" s="232"/>
      <c r="P188" s="232"/>
      <c r="Q188" s="232"/>
      <c r="R188" s="232"/>
    </row>
    <row r="189" spans="1:18" s="357" customFormat="1" ht="45" x14ac:dyDescent="0.2">
      <c r="A189" s="233" t="s">
        <v>534</v>
      </c>
      <c r="B189" s="140"/>
      <c r="C189" s="141"/>
      <c r="D189" s="141"/>
      <c r="E189" s="143" t="s">
        <v>135</v>
      </c>
      <c r="F189" s="143" t="s">
        <v>136</v>
      </c>
      <c r="G189" s="182" t="s">
        <v>617</v>
      </c>
      <c r="H189" s="143" t="s">
        <v>137</v>
      </c>
      <c r="I189" s="143" t="s">
        <v>138</v>
      </c>
      <c r="J189" s="143" t="s">
        <v>139</v>
      </c>
      <c r="K189" s="143" t="s">
        <v>140</v>
      </c>
      <c r="L189" s="142"/>
      <c r="M189" s="187"/>
      <c r="O189" s="232"/>
      <c r="P189" s="232"/>
      <c r="Q189" s="232"/>
      <c r="R189" s="232"/>
    </row>
    <row r="190" spans="1:18" ht="28.5" x14ac:dyDescent="0.2">
      <c r="A190" s="177" t="s">
        <v>534</v>
      </c>
      <c r="B190" s="348" t="s">
        <v>141</v>
      </c>
      <c r="C190" s="156" t="s">
        <v>327</v>
      </c>
      <c r="D190" s="55" t="s">
        <v>143</v>
      </c>
      <c r="E190" s="230">
        <v>384680737</v>
      </c>
      <c r="F190" s="4" t="s">
        <v>144</v>
      </c>
      <c r="G190" s="231">
        <v>42278</v>
      </c>
      <c r="H190" s="840">
        <v>350000000</v>
      </c>
      <c r="I190" s="39">
        <f>123.78/111.82</f>
        <v>1.1069576104453587</v>
      </c>
      <c r="J190" s="75" t="s">
        <v>152</v>
      </c>
      <c r="K190" s="211">
        <f>+E190/I190</f>
        <v>347511714.42349327</v>
      </c>
      <c r="L190" s="172" t="s">
        <v>178</v>
      </c>
      <c r="M190" s="54"/>
      <c r="N190" s="1" t="s">
        <v>989</v>
      </c>
    </row>
    <row r="191" spans="1:18" ht="28.5" x14ac:dyDescent="0.2">
      <c r="A191" s="177" t="s">
        <v>534</v>
      </c>
      <c r="B191" s="348" t="s">
        <v>141</v>
      </c>
      <c r="C191" s="156" t="s">
        <v>327</v>
      </c>
      <c r="D191" s="55" t="s">
        <v>143</v>
      </c>
      <c r="E191" s="230">
        <v>2807165</v>
      </c>
      <c r="F191" s="4" t="s">
        <v>144</v>
      </c>
      <c r="G191" s="231">
        <v>42395</v>
      </c>
      <c r="H191" s="841"/>
      <c r="I191" s="74">
        <f>126.15/111.82</f>
        <v>1.1281523877660526</v>
      </c>
      <c r="J191" s="76" t="s">
        <v>155</v>
      </c>
      <c r="K191" s="211">
        <f>+E191/I191</f>
        <v>2488285.297661514</v>
      </c>
      <c r="L191" s="172" t="s">
        <v>178</v>
      </c>
      <c r="M191" s="54"/>
      <c r="N191" s="1" t="s">
        <v>989</v>
      </c>
    </row>
    <row r="192" spans="1:18" ht="42.75" x14ac:dyDescent="0.2">
      <c r="A192" s="177" t="s">
        <v>534</v>
      </c>
      <c r="B192" s="348" t="s">
        <v>145</v>
      </c>
      <c r="C192" s="156" t="s">
        <v>327</v>
      </c>
      <c r="D192" s="55" t="s">
        <v>143</v>
      </c>
      <c r="E192" s="230">
        <v>394853336</v>
      </c>
      <c r="F192" s="4" t="s">
        <v>654</v>
      </c>
      <c r="G192" s="231">
        <v>42398</v>
      </c>
      <c r="H192" s="163">
        <v>350000000</v>
      </c>
      <c r="I192" s="74">
        <f>126.15/111.82</f>
        <v>1.1281523877660526</v>
      </c>
      <c r="J192" s="76" t="s">
        <v>156</v>
      </c>
      <c r="K192" s="211">
        <f>+E192/I192</f>
        <v>350000000.24986124</v>
      </c>
      <c r="L192" s="172" t="s">
        <v>178</v>
      </c>
      <c r="M192" s="54"/>
      <c r="N192" s="1" t="s">
        <v>989</v>
      </c>
    </row>
    <row r="193" spans="1:18" ht="42.75" x14ac:dyDescent="0.2">
      <c r="A193" s="177" t="s">
        <v>534</v>
      </c>
      <c r="B193" s="348" t="s">
        <v>146</v>
      </c>
      <c r="C193" s="156" t="s">
        <v>327</v>
      </c>
      <c r="D193" s="55" t="s">
        <v>143</v>
      </c>
      <c r="E193" s="230">
        <v>417546056</v>
      </c>
      <c r="F193" s="4" t="s">
        <v>654</v>
      </c>
      <c r="G193" s="231">
        <v>42765</v>
      </c>
      <c r="H193" s="163">
        <v>350000000</v>
      </c>
      <c r="I193" s="74">
        <f>133.4/111.82</f>
        <v>1.1929887318905386</v>
      </c>
      <c r="J193" s="76" t="s">
        <v>208</v>
      </c>
      <c r="K193" s="211">
        <f>+E193/I193</f>
        <v>349999999.86446768</v>
      </c>
      <c r="L193" s="172" t="s">
        <v>178</v>
      </c>
      <c r="M193" s="54"/>
      <c r="N193" s="1" t="s">
        <v>989</v>
      </c>
    </row>
    <row r="194" spans="1:18" ht="42.75" x14ac:dyDescent="0.2">
      <c r="A194" s="177" t="s">
        <v>534</v>
      </c>
      <c r="B194" s="348" t="s">
        <v>147</v>
      </c>
      <c r="C194" s="156" t="s">
        <v>327</v>
      </c>
      <c r="D194" s="55" t="s">
        <v>143</v>
      </c>
      <c r="E194" s="230">
        <v>434604722</v>
      </c>
      <c r="F194" s="4" t="s">
        <v>654</v>
      </c>
      <c r="G194" s="231">
        <v>43223</v>
      </c>
      <c r="H194" s="840">
        <v>350000000</v>
      </c>
      <c r="I194" s="74">
        <f>141.05/111.82</f>
        <v>1.2614022536218925</v>
      </c>
      <c r="J194" s="76" t="s">
        <v>237</v>
      </c>
      <c r="K194" s="211">
        <f>+E194/I194</f>
        <v>344540943.02757883</v>
      </c>
      <c r="L194" s="172" t="s">
        <v>178</v>
      </c>
      <c r="M194" s="54" t="s">
        <v>993</v>
      </c>
    </row>
    <row r="195" spans="1:18" ht="42.75" x14ac:dyDescent="0.2">
      <c r="A195" s="177" t="s">
        <v>534</v>
      </c>
      <c r="B195" s="348" t="s">
        <v>283</v>
      </c>
      <c r="C195" s="156" t="s">
        <v>327</v>
      </c>
      <c r="D195" s="55" t="s">
        <v>143</v>
      </c>
      <c r="E195" s="230">
        <v>10047398</v>
      </c>
      <c r="F195" s="4" t="s">
        <v>654</v>
      </c>
      <c r="G195" s="231">
        <v>43263</v>
      </c>
      <c r="H195" s="841"/>
      <c r="I195" s="74">
        <f>142.06/111.82</f>
        <v>1.2704346270792346</v>
      </c>
      <c r="J195" s="76" t="s">
        <v>237</v>
      </c>
      <c r="K195" s="211">
        <f>+E195/I195</f>
        <v>7908630.4685344212</v>
      </c>
      <c r="L195" s="172" t="s">
        <v>655</v>
      </c>
      <c r="M195" s="54" t="s">
        <v>992</v>
      </c>
    </row>
    <row r="196" spans="1:18" ht="42.75" x14ac:dyDescent="0.2">
      <c r="A196" s="177" t="s">
        <v>534</v>
      </c>
      <c r="B196" s="348" t="s">
        <v>148</v>
      </c>
      <c r="C196" s="156" t="s">
        <v>327</v>
      </c>
      <c r="D196" s="55" t="s">
        <v>143</v>
      </c>
      <c r="E196" s="230">
        <v>446029333</v>
      </c>
      <c r="F196" s="4" t="s">
        <v>654</v>
      </c>
      <c r="G196" s="231">
        <v>43399</v>
      </c>
      <c r="H196" s="163">
        <v>350000000</v>
      </c>
      <c r="I196" s="74">
        <f>142.5/111.82</f>
        <v>1.2743695224467895</v>
      </c>
      <c r="J196" s="76" t="s">
        <v>316</v>
      </c>
      <c r="K196" s="211">
        <f>+E196/I196</f>
        <v>350000000.11270177</v>
      </c>
      <c r="L196" s="172" t="s">
        <v>178</v>
      </c>
      <c r="M196" s="54" t="s">
        <v>991</v>
      </c>
    </row>
    <row r="197" spans="1:18" ht="42.75" x14ac:dyDescent="0.2">
      <c r="A197" s="177" t="s">
        <v>534</v>
      </c>
      <c r="B197" s="348" t="s">
        <v>149</v>
      </c>
      <c r="C197" s="156" t="s">
        <v>327</v>
      </c>
      <c r="D197" s="55" t="s">
        <v>143</v>
      </c>
      <c r="E197" s="230">
        <v>477093543</v>
      </c>
      <c r="F197" s="4" t="s">
        <v>654</v>
      </c>
      <c r="G197" s="231">
        <v>43445</v>
      </c>
      <c r="H197" s="163">
        <v>350000000</v>
      </c>
      <c r="I197" s="74">
        <f>142.84/111.82</f>
        <v>1.2774101234126276</v>
      </c>
      <c r="J197" s="76" t="s">
        <v>326</v>
      </c>
      <c r="K197" s="211">
        <f>+E197/I197</f>
        <v>373485018.04998595</v>
      </c>
      <c r="L197" s="172" t="s">
        <v>178</v>
      </c>
      <c r="M197" s="54" t="s">
        <v>990</v>
      </c>
    </row>
    <row r="198" spans="1:18" ht="42.75" x14ac:dyDescent="0.2">
      <c r="A198" s="177" t="s">
        <v>534</v>
      </c>
      <c r="B198" s="348" t="s">
        <v>150</v>
      </c>
      <c r="C198" s="156" t="s">
        <v>327</v>
      </c>
      <c r="D198" s="55" t="s">
        <v>143</v>
      </c>
      <c r="E198" s="230">
        <v>463049327</v>
      </c>
      <c r="F198" s="4" t="s">
        <v>654</v>
      </c>
      <c r="G198" s="231">
        <v>43748</v>
      </c>
      <c r="H198" s="163">
        <v>350000000</v>
      </c>
      <c r="I198" s="74">
        <f>103.26/78.05</f>
        <v>1.322998078155029</v>
      </c>
      <c r="J198" s="76" t="s">
        <v>461</v>
      </c>
      <c r="K198" s="211">
        <f>+E198/I198</f>
        <v>349999999.73222929</v>
      </c>
      <c r="L198" s="172" t="s">
        <v>467</v>
      </c>
      <c r="M198" s="54" t="s">
        <v>984</v>
      </c>
    </row>
    <row r="199" spans="1:18" ht="15" x14ac:dyDescent="0.2">
      <c r="A199" s="177" t="s">
        <v>534</v>
      </c>
      <c r="B199" s="844" t="s">
        <v>151</v>
      </c>
      <c r="C199" s="156" t="s">
        <v>327</v>
      </c>
      <c r="D199" s="55" t="s">
        <v>143</v>
      </c>
      <c r="E199" s="230">
        <v>470672645.74000001</v>
      </c>
      <c r="F199" s="853" t="s">
        <v>654</v>
      </c>
      <c r="G199" s="175">
        <v>44118</v>
      </c>
      <c r="H199" s="840">
        <v>350000000</v>
      </c>
      <c r="I199" s="74">
        <f>105.29/78.05</f>
        <v>1.3490070467648945</v>
      </c>
      <c r="J199" s="76" t="s">
        <v>863</v>
      </c>
      <c r="K199" s="211">
        <f>+E199/I199</f>
        <v>348903029.72748595</v>
      </c>
      <c r="L199" s="842" t="s">
        <v>862</v>
      </c>
      <c r="M199" s="54" t="s">
        <v>827</v>
      </c>
    </row>
    <row r="200" spans="1:18" ht="15" x14ac:dyDescent="0.2">
      <c r="A200" s="177"/>
      <c r="B200" s="845"/>
      <c r="C200" s="156" t="s">
        <v>327</v>
      </c>
      <c r="D200" s="55"/>
      <c r="E200" s="230">
        <v>1479820</v>
      </c>
      <c r="F200" s="854"/>
      <c r="G200" s="175">
        <v>44134</v>
      </c>
      <c r="H200" s="841"/>
      <c r="I200" s="74">
        <f>105.29/78.05</f>
        <v>1.3490070467648945</v>
      </c>
      <c r="J200" s="76" t="s">
        <v>863</v>
      </c>
      <c r="K200" s="211">
        <f>+E200/I200</f>
        <v>1096969.8071991641</v>
      </c>
      <c r="L200" s="843"/>
      <c r="M200" s="54"/>
    </row>
    <row r="201" spans="1:18" s="179" customFormat="1" ht="25.5" x14ac:dyDescent="0.25">
      <c r="A201" s="179" t="s">
        <v>328</v>
      </c>
      <c r="B201" s="355" t="s">
        <v>209</v>
      </c>
      <c r="C201" s="355"/>
      <c r="D201" s="355"/>
      <c r="E201" s="355"/>
      <c r="F201" s="355"/>
      <c r="G201" s="184"/>
      <c r="H201" s="355"/>
      <c r="I201" s="355"/>
      <c r="J201" s="355"/>
      <c r="K201" s="355"/>
      <c r="L201" s="355"/>
      <c r="M201" s="181"/>
      <c r="O201" s="180"/>
      <c r="P201" s="180"/>
      <c r="Q201" s="180"/>
      <c r="R201" s="180"/>
    </row>
    <row r="202" spans="1:18" s="179" customFormat="1" ht="15" x14ac:dyDescent="0.25">
      <c r="A202" s="183" t="s">
        <v>534</v>
      </c>
      <c r="B202" s="140" t="s">
        <v>130</v>
      </c>
      <c r="C202" s="141" t="s">
        <v>131</v>
      </c>
      <c r="D202" s="141" t="s">
        <v>132</v>
      </c>
      <c r="E202" s="848" t="s">
        <v>133</v>
      </c>
      <c r="F202" s="849"/>
      <c r="G202" s="848" t="s">
        <v>134</v>
      </c>
      <c r="H202" s="850"/>
      <c r="I202" s="850"/>
      <c r="J202" s="850"/>
      <c r="K202" s="849"/>
      <c r="L202" s="142" t="s">
        <v>97</v>
      </c>
      <c r="M202" s="142" t="s">
        <v>823</v>
      </c>
      <c r="O202" s="180"/>
      <c r="P202" s="180"/>
      <c r="Q202" s="180"/>
      <c r="R202" s="180"/>
    </row>
    <row r="203" spans="1:18" s="179" customFormat="1" ht="45" x14ac:dyDescent="0.25">
      <c r="A203" s="183" t="s">
        <v>534</v>
      </c>
      <c r="B203" s="140"/>
      <c r="C203" s="141"/>
      <c r="D203" s="141"/>
      <c r="E203" s="143" t="s">
        <v>135</v>
      </c>
      <c r="F203" s="143" t="s">
        <v>136</v>
      </c>
      <c r="G203" s="182" t="s">
        <v>617</v>
      </c>
      <c r="H203" s="143" t="s">
        <v>137</v>
      </c>
      <c r="I203" s="143" t="s">
        <v>138</v>
      </c>
      <c r="J203" s="143" t="s">
        <v>139</v>
      </c>
      <c r="K203" s="143" t="s">
        <v>140</v>
      </c>
      <c r="L203" s="142"/>
      <c r="M203" s="181"/>
      <c r="O203" s="180"/>
      <c r="P203" s="180"/>
      <c r="Q203" s="180"/>
      <c r="R203" s="180"/>
    </row>
    <row r="204" spans="1:18" ht="57.75" x14ac:dyDescent="0.25">
      <c r="A204" s="177" t="s">
        <v>534</v>
      </c>
      <c r="B204" s="348" t="s">
        <v>861</v>
      </c>
      <c r="C204" s="156" t="s">
        <v>328</v>
      </c>
      <c r="D204" s="55" t="s">
        <v>143</v>
      </c>
      <c r="E204" s="117">
        <v>310301163.36000001</v>
      </c>
      <c r="F204" s="4" t="s">
        <v>656</v>
      </c>
      <c r="G204" s="205">
        <v>42278</v>
      </c>
      <c r="H204" s="163">
        <v>252000000</v>
      </c>
      <c r="I204" s="39">
        <f>123.78/111.82</f>
        <v>1.1069576104453587</v>
      </c>
      <c r="J204" s="75" t="s">
        <v>152</v>
      </c>
      <c r="K204" s="211">
        <f>+E204/I204</f>
        <v>280318921.367872</v>
      </c>
      <c r="L204" s="172" t="s">
        <v>178</v>
      </c>
      <c r="M204" s="54"/>
      <c r="N204" s="1" t="s">
        <v>989</v>
      </c>
    </row>
    <row r="205" spans="1:18" s="26" customFormat="1" ht="52.5" customHeight="1" x14ac:dyDescent="0.2">
      <c r="A205" s="229" t="s">
        <v>534</v>
      </c>
      <c r="B205" s="844" t="s">
        <v>860</v>
      </c>
      <c r="C205" s="156" t="s">
        <v>328</v>
      </c>
      <c r="D205" s="55" t="s">
        <v>143</v>
      </c>
      <c r="E205" s="139">
        <v>67589211</v>
      </c>
      <c r="F205" s="853" t="s">
        <v>210</v>
      </c>
      <c r="G205" s="178">
        <v>42374</v>
      </c>
      <c r="H205" s="840">
        <v>60000000</v>
      </c>
      <c r="I205" s="116">
        <f>126.15/111.82</f>
        <v>1.1281523877660526</v>
      </c>
      <c r="J205" s="228" t="s">
        <v>155</v>
      </c>
      <c r="K205" s="50">
        <f>+E205/I205</f>
        <v>59911419.532461353</v>
      </c>
      <c r="L205" s="172" t="s">
        <v>178</v>
      </c>
      <c r="M205" s="227"/>
      <c r="N205" s="1" t="s">
        <v>989</v>
      </c>
      <c r="O205" s="226"/>
      <c r="P205" s="226"/>
      <c r="Q205" s="226"/>
      <c r="R205" s="226"/>
    </row>
    <row r="206" spans="1:18" s="26" customFormat="1" ht="44.25" customHeight="1" x14ac:dyDescent="0.2">
      <c r="A206" s="229" t="s">
        <v>534</v>
      </c>
      <c r="B206" s="845"/>
      <c r="C206" s="156" t="s">
        <v>328</v>
      </c>
      <c r="D206" s="55" t="s">
        <v>143</v>
      </c>
      <c r="E206" s="139">
        <v>1896513</v>
      </c>
      <c r="F206" s="854"/>
      <c r="G206" s="178">
        <v>42398</v>
      </c>
      <c r="H206" s="841"/>
      <c r="I206" s="116">
        <f>126.15/111.82</f>
        <v>1.1281523877660526</v>
      </c>
      <c r="J206" s="228" t="s">
        <v>155</v>
      </c>
      <c r="K206" s="50">
        <f>+E206/I206</f>
        <v>1681078.7448275862</v>
      </c>
      <c r="L206" s="172" t="s">
        <v>178</v>
      </c>
      <c r="M206" s="227"/>
      <c r="N206" s="1" t="s">
        <v>989</v>
      </c>
      <c r="O206" s="226"/>
      <c r="P206" s="226"/>
      <c r="Q206" s="226"/>
      <c r="R206" s="226"/>
    </row>
    <row r="207" spans="1:18" ht="15" x14ac:dyDescent="0.25">
      <c r="A207" s="177" t="s">
        <v>534</v>
      </c>
      <c r="B207" s="348" t="s">
        <v>859</v>
      </c>
      <c r="C207" s="156" t="s">
        <v>328</v>
      </c>
      <c r="D207" s="55" t="s">
        <v>143</v>
      </c>
      <c r="E207" s="117">
        <v>71162374</v>
      </c>
      <c r="F207" s="4"/>
      <c r="G207" s="205">
        <v>42556</v>
      </c>
      <c r="H207" s="163">
        <v>60000000</v>
      </c>
      <c r="I207" s="74">
        <f>132.58/111.82</f>
        <v>1.1856555177964587</v>
      </c>
      <c r="J207" s="76" t="s">
        <v>161</v>
      </c>
      <c r="K207" s="211">
        <f>+E207/I207</f>
        <v>60019434.761502482</v>
      </c>
      <c r="L207" s="172" t="s">
        <v>178</v>
      </c>
      <c r="M207" s="54"/>
      <c r="N207" s="1" t="s">
        <v>989</v>
      </c>
    </row>
    <row r="208" spans="1:18" ht="15" x14ac:dyDescent="0.25">
      <c r="A208" s="177" t="s">
        <v>534</v>
      </c>
      <c r="B208" s="348" t="s">
        <v>858</v>
      </c>
      <c r="C208" s="156" t="s">
        <v>328</v>
      </c>
      <c r="D208" s="55" t="s">
        <v>143</v>
      </c>
      <c r="E208" s="117">
        <v>71579324</v>
      </c>
      <c r="F208" s="4" t="s">
        <v>211</v>
      </c>
      <c r="G208" s="205">
        <v>42741</v>
      </c>
      <c r="H208" s="163">
        <v>60000000</v>
      </c>
      <c r="I208" s="74">
        <f>133.4/111.82</f>
        <v>1.1929887318905386</v>
      </c>
      <c r="J208" s="76" t="s">
        <v>166</v>
      </c>
      <c r="K208" s="211">
        <f>+E208/I208</f>
        <v>60000000.072563708</v>
      </c>
      <c r="L208" s="172" t="s">
        <v>178</v>
      </c>
      <c r="M208" s="54"/>
      <c r="N208" s="1" t="s">
        <v>989</v>
      </c>
    </row>
    <row r="209" spans="1:18" ht="15" x14ac:dyDescent="0.25">
      <c r="A209" s="177" t="s">
        <v>534</v>
      </c>
      <c r="B209" s="348" t="s">
        <v>857</v>
      </c>
      <c r="C209" s="156" t="s">
        <v>328</v>
      </c>
      <c r="D209" s="55" t="s">
        <v>143</v>
      </c>
      <c r="E209" s="117">
        <v>300633160</v>
      </c>
      <c r="F209" s="4" t="s">
        <v>212</v>
      </c>
      <c r="G209" s="205">
        <v>42741</v>
      </c>
      <c r="H209" s="163">
        <v>252000000</v>
      </c>
      <c r="I209" s="74">
        <f>133.4/111.82</f>
        <v>1.1929887318905386</v>
      </c>
      <c r="J209" s="76" t="s">
        <v>166</v>
      </c>
      <c r="K209" s="211">
        <f>+E209/I209</f>
        <v>251999999.63418287</v>
      </c>
      <c r="L209" s="172" t="s">
        <v>178</v>
      </c>
      <c r="M209" s="54"/>
      <c r="N209" s="1" t="s">
        <v>989</v>
      </c>
    </row>
    <row r="210" spans="1:18" ht="15" x14ac:dyDescent="0.25">
      <c r="A210" s="177" t="s">
        <v>534</v>
      </c>
      <c r="B210" s="348" t="s">
        <v>856</v>
      </c>
      <c r="C210" s="156" t="s">
        <v>328</v>
      </c>
      <c r="D210" s="55" t="s">
        <v>143</v>
      </c>
      <c r="E210" s="117">
        <v>73891969</v>
      </c>
      <c r="F210" s="4" t="s">
        <v>213</v>
      </c>
      <c r="G210" s="205">
        <v>42913</v>
      </c>
      <c r="H210" s="163">
        <v>60000000</v>
      </c>
      <c r="I210" s="74">
        <f>137.71/111.82</f>
        <v>1.2315328206045431</v>
      </c>
      <c r="J210" s="76" t="s">
        <v>214</v>
      </c>
      <c r="K210" s="211">
        <f>+E210/I210</f>
        <v>59999999.808147557</v>
      </c>
      <c r="L210" s="172" t="s">
        <v>178</v>
      </c>
      <c r="M210" s="54"/>
      <c r="N210" s="1" t="s">
        <v>989</v>
      </c>
    </row>
    <row r="211" spans="1:18" ht="15" x14ac:dyDescent="0.25">
      <c r="A211" s="177" t="s">
        <v>534</v>
      </c>
      <c r="B211" s="348" t="s">
        <v>855</v>
      </c>
      <c r="C211" s="156" t="s">
        <v>328</v>
      </c>
      <c r="D211" s="55" t="s">
        <v>143</v>
      </c>
      <c r="E211" s="117">
        <v>74503666</v>
      </c>
      <c r="F211" s="4" t="s">
        <v>215</v>
      </c>
      <c r="G211" s="205">
        <v>43116</v>
      </c>
      <c r="H211" s="163">
        <v>60000000</v>
      </c>
      <c r="I211" s="74">
        <f>138.85/111.82</f>
        <v>1.2417277767841173</v>
      </c>
      <c r="J211" s="76" t="s">
        <v>216</v>
      </c>
      <c r="K211" s="211">
        <f>+E211/I211</f>
        <v>59999999.511127122</v>
      </c>
      <c r="L211" s="172" t="s">
        <v>657</v>
      </c>
      <c r="M211" s="54"/>
    </row>
    <row r="212" spans="1:18" ht="15" x14ac:dyDescent="0.25">
      <c r="A212" s="177" t="s">
        <v>534</v>
      </c>
      <c r="B212" s="348" t="s">
        <v>854</v>
      </c>
      <c r="C212" s="156" t="s">
        <v>328</v>
      </c>
      <c r="D212" s="55" t="s">
        <v>143</v>
      </c>
      <c r="E212" s="117">
        <f>387419066-74503667</f>
        <v>312915399</v>
      </c>
      <c r="F212" s="4" t="s">
        <v>217</v>
      </c>
      <c r="G212" s="205">
        <v>43116</v>
      </c>
      <c r="H212" s="163">
        <v>252000000</v>
      </c>
      <c r="I212" s="74">
        <f>138.85/111.82</f>
        <v>1.2417277767841173</v>
      </c>
      <c r="J212" s="76" t="s">
        <v>216</v>
      </c>
      <c r="K212" s="211">
        <f>+E212/I212</f>
        <v>251999999.39632699</v>
      </c>
      <c r="L212" s="172" t="s">
        <v>218</v>
      </c>
      <c r="M212" s="54" t="s">
        <v>982</v>
      </c>
      <c r="N212" s="169" t="s">
        <v>988</v>
      </c>
    </row>
    <row r="213" spans="1:18" ht="15" x14ac:dyDescent="0.25">
      <c r="A213" s="177" t="s">
        <v>534</v>
      </c>
      <c r="B213" s="348" t="s">
        <v>853</v>
      </c>
      <c r="C213" s="156" t="s">
        <v>328</v>
      </c>
      <c r="D213" s="55" t="s">
        <v>143</v>
      </c>
      <c r="E213" s="225">
        <v>76344124.489999995</v>
      </c>
      <c r="F213" s="4" t="s">
        <v>298</v>
      </c>
      <c r="G213" s="205">
        <v>43305</v>
      </c>
      <c r="H213" s="163">
        <v>60000000</v>
      </c>
      <c r="I213" s="74">
        <f>142.28/111.82</f>
        <v>1.272402074763012</v>
      </c>
      <c r="J213" s="76" t="s">
        <v>299</v>
      </c>
      <c r="K213" s="211">
        <f>+E213/I213</f>
        <v>60000000.003315993</v>
      </c>
      <c r="L213" s="172" t="s">
        <v>657</v>
      </c>
      <c r="M213" s="54" t="s">
        <v>956</v>
      </c>
      <c r="N213" s="169" t="s">
        <v>987</v>
      </c>
    </row>
    <row r="214" spans="1:18" ht="15" x14ac:dyDescent="0.25">
      <c r="A214" s="177"/>
      <c r="B214" s="348" t="s">
        <v>852</v>
      </c>
      <c r="C214" s="156" t="s">
        <v>328</v>
      </c>
      <c r="D214" s="55" t="s">
        <v>143</v>
      </c>
      <c r="E214" s="225">
        <v>76644607.900017902</v>
      </c>
      <c r="F214" s="4" t="s">
        <v>658</v>
      </c>
      <c r="G214" s="205">
        <v>43445</v>
      </c>
      <c r="H214" s="163">
        <f>60000000</f>
        <v>60000000</v>
      </c>
      <c r="I214" s="74">
        <f>142.84/111.82</f>
        <v>1.2774101234126276</v>
      </c>
      <c r="J214" s="76" t="s">
        <v>329</v>
      </c>
      <c r="K214" s="211">
        <f>+E214/I214</f>
        <v>60000000.387706533</v>
      </c>
      <c r="L214" s="172" t="s">
        <v>178</v>
      </c>
      <c r="M214" s="858" t="s">
        <v>986</v>
      </c>
    </row>
    <row r="215" spans="1:18" ht="15" x14ac:dyDescent="0.25">
      <c r="A215" s="177" t="s">
        <v>534</v>
      </c>
      <c r="B215" s="348" t="s">
        <v>851</v>
      </c>
      <c r="C215" s="156" t="s">
        <v>328</v>
      </c>
      <c r="D215" s="55" t="s">
        <v>143</v>
      </c>
      <c r="E215" s="225">
        <v>321907351.09998214</v>
      </c>
      <c r="F215" s="4" t="s">
        <v>658</v>
      </c>
      <c r="G215" s="205">
        <v>43445</v>
      </c>
      <c r="H215" s="163">
        <v>252000000</v>
      </c>
      <c r="I215" s="74">
        <f>142.84/111.82</f>
        <v>1.2774101234126276</v>
      </c>
      <c r="J215" s="76" t="s">
        <v>329</v>
      </c>
      <c r="K215" s="211">
        <f>+E215/I215</f>
        <v>252000000</v>
      </c>
      <c r="L215" s="172" t="s">
        <v>178</v>
      </c>
      <c r="M215" s="859"/>
    </row>
    <row r="216" spans="1:18" ht="15" x14ac:dyDescent="0.25">
      <c r="A216" s="177" t="s">
        <v>534</v>
      </c>
      <c r="B216" s="348" t="s">
        <v>850</v>
      </c>
      <c r="C216" s="156" t="s">
        <v>328</v>
      </c>
      <c r="D216" s="55" t="s">
        <v>143</v>
      </c>
      <c r="E216" s="225">
        <v>79133889</v>
      </c>
      <c r="F216" s="4" t="s">
        <v>659</v>
      </c>
      <c r="G216" s="205">
        <v>43686</v>
      </c>
      <c r="H216" s="163">
        <v>60000000</v>
      </c>
      <c r="I216" s="74">
        <f>102.71/78.05</f>
        <v>1.3159513132607303</v>
      </c>
      <c r="J216" s="76" t="s">
        <v>419</v>
      </c>
      <c r="K216" s="211">
        <f>+E216/I216</f>
        <v>60134359.2293837</v>
      </c>
      <c r="L216" s="172" t="s">
        <v>657</v>
      </c>
      <c r="M216" s="54" t="s">
        <v>985</v>
      </c>
    </row>
    <row r="217" spans="1:18" ht="15" x14ac:dyDescent="0.25">
      <c r="A217" s="177" t="s">
        <v>534</v>
      </c>
      <c r="B217" s="348" t="s">
        <v>849</v>
      </c>
      <c r="C217" s="156" t="s">
        <v>328</v>
      </c>
      <c r="D217" s="55" t="s">
        <v>143</v>
      </c>
      <c r="E217" s="225">
        <v>333395516</v>
      </c>
      <c r="F217" s="4" t="s">
        <v>468</v>
      </c>
      <c r="G217" s="205">
        <v>43748</v>
      </c>
      <c r="H217" s="163">
        <v>252000000</v>
      </c>
      <c r="I217" s="74">
        <f>103.26/78.05</f>
        <v>1.322998078155029</v>
      </c>
      <c r="J217" s="76" t="s">
        <v>461</v>
      </c>
      <c r="K217" s="211">
        <f>+E217/I217</f>
        <v>252000000.23048612</v>
      </c>
      <c r="L217" s="172" t="s">
        <v>660</v>
      </c>
      <c r="M217" s="54" t="s">
        <v>984</v>
      </c>
    </row>
    <row r="218" spans="1:18" ht="15" x14ac:dyDescent="0.25">
      <c r="A218" s="177" t="s">
        <v>534</v>
      </c>
      <c r="B218" s="348" t="s">
        <v>848</v>
      </c>
      <c r="C218" s="156" t="s">
        <v>328</v>
      </c>
      <c r="D218" s="55" t="s">
        <v>143</v>
      </c>
      <c r="E218" s="225">
        <v>79795004</v>
      </c>
      <c r="F218" s="4" t="s">
        <v>661</v>
      </c>
      <c r="G218" s="205">
        <v>43844</v>
      </c>
      <c r="H218" s="163">
        <v>60000000</v>
      </c>
      <c r="I218" s="74">
        <f>103.8/78.05</f>
        <v>1.3299167200512492</v>
      </c>
      <c r="J218" s="76" t="s">
        <v>472</v>
      </c>
      <c r="K218" s="211">
        <f>+E218/I218</f>
        <v>60000000.599229291</v>
      </c>
      <c r="L218" s="172" t="s">
        <v>657</v>
      </c>
      <c r="M218" s="54" t="s">
        <v>972</v>
      </c>
    </row>
    <row r="219" spans="1:18" s="2" customFormat="1" ht="15" x14ac:dyDescent="0.25">
      <c r="A219" s="177" t="s">
        <v>534</v>
      </c>
      <c r="B219" s="348" t="s">
        <v>847</v>
      </c>
      <c r="C219" s="223" t="s">
        <v>328</v>
      </c>
      <c r="D219" s="55" t="s">
        <v>143</v>
      </c>
      <c r="E219" s="220">
        <v>80694426.650000006</v>
      </c>
      <c r="F219" s="224" t="s">
        <v>662</v>
      </c>
      <c r="G219" s="222">
        <v>44026</v>
      </c>
      <c r="H219" s="219">
        <v>60000000</v>
      </c>
      <c r="I219" s="221">
        <f>104.97/78.05</f>
        <v>1.3449071108263935</v>
      </c>
      <c r="J219" s="76" t="s">
        <v>649</v>
      </c>
      <c r="K219" s="211">
        <f>+E219/I219</f>
        <v>60000000.000309609</v>
      </c>
      <c r="L219" s="172" t="s">
        <v>178</v>
      </c>
      <c r="M219" s="54" t="s">
        <v>983</v>
      </c>
      <c r="O219" s="22"/>
      <c r="P219" s="22"/>
      <c r="Q219" s="22"/>
      <c r="R219" s="22"/>
    </row>
    <row r="220" spans="1:18" ht="15" x14ac:dyDescent="0.25">
      <c r="A220" s="177" t="s">
        <v>534</v>
      </c>
      <c r="B220" s="844" t="s">
        <v>846</v>
      </c>
      <c r="C220" s="223" t="s">
        <v>328</v>
      </c>
      <c r="D220" s="55" t="s">
        <v>143</v>
      </c>
      <c r="E220" s="220">
        <v>338884304.93000001</v>
      </c>
      <c r="F220" s="4" t="s">
        <v>845</v>
      </c>
      <c r="G220" s="222">
        <v>44118</v>
      </c>
      <c r="H220" s="851">
        <v>252000000</v>
      </c>
      <c r="I220" s="221">
        <f>105.29/78.05</f>
        <v>1.3490070467648945</v>
      </c>
      <c r="J220" s="76" t="s">
        <v>844</v>
      </c>
      <c r="K220" s="211">
        <f>+E220/I220</f>
        <v>251210181.4017143</v>
      </c>
      <c r="L220" s="172" t="s">
        <v>843</v>
      </c>
      <c r="M220" s="54" t="s">
        <v>827</v>
      </c>
    </row>
    <row r="221" spans="1:18" ht="15" x14ac:dyDescent="0.25">
      <c r="A221" s="177" t="s">
        <v>534</v>
      </c>
      <c r="B221" s="845"/>
      <c r="C221" s="223" t="s">
        <v>328</v>
      </c>
      <c r="D221" s="55" t="s">
        <v>143</v>
      </c>
      <c r="E221" s="220">
        <v>1065471</v>
      </c>
      <c r="F221" s="4" t="s">
        <v>885</v>
      </c>
      <c r="G221" s="222">
        <v>44134</v>
      </c>
      <c r="H221" s="852"/>
      <c r="I221" s="221">
        <f>105.29/78.05</f>
        <v>1.3490070467648945</v>
      </c>
      <c r="J221" s="76" t="s">
        <v>844</v>
      </c>
      <c r="K221" s="211">
        <f>+E221/I221</f>
        <v>789818.70595498139</v>
      </c>
      <c r="L221" s="172" t="s">
        <v>178</v>
      </c>
      <c r="M221" s="54" t="s">
        <v>882</v>
      </c>
    </row>
    <row r="222" spans="1:18" s="179" customFormat="1" ht="45" x14ac:dyDescent="0.25">
      <c r="A222" s="179" t="s">
        <v>477</v>
      </c>
      <c r="B222" s="355" t="s">
        <v>219</v>
      </c>
      <c r="C222" s="355"/>
      <c r="D222" s="355"/>
      <c r="E222" s="355"/>
      <c r="F222" s="355"/>
      <c r="G222" s="184"/>
      <c r="H222" s="355"/>
      <c r="I222" s="355"/>
      <c r="J222" s="355"/>
      <c r="K222" s="355"/>
      <c r="L222" s="355"/>
      <c r="M222" s="181"/>
      <c r="O222" s="180"/>
      <c r="P222" s="180"/>
      <c r="Q222" s="180"/>
      <c r="R222" s="180"/>
    </row>
    <row r="223" spans="1:18" s="179" customFormat="1" ht="15" x14ac:dyDescent="0.25">
      <c r="A223" s="183" t="s">
        <v>534</v>
      </c>
      <c r="B223" s="140" t="s">
        <v>130</v>
      </c>
      <c r="C223" s="141" t="s">
        <v>131</v>
      </c>
      <c r="D223" s="141" t="s">
        <v>132</v>
      </c>
      <c r="E223" s="848" t="s">
        <v>133</v>
      </c>
      <c r="F223" s="849"/>
      <c r="G223" s="848" t="s">
        <v>134</v>
      </c>
      <c r="H223" s="850"/>
      <c r="I223" s="850"/>
      <c r="J223" s="850"/>
      <c r="K223" s="849"/>
      <c r="L223" s="142" t="s">
        <v>97</v>
      </c>
      <c r="M223" s="142" t="s">
        <v>823</v>
      </c>
      <c r="O223" s="180"/>
      <c r="P223" s="180"/>
      <c r="Q223" s="180"/>
      <c r="R223" s="180"/>
    </row>
    <row r="224" spans="1:18" s="179" customFormat="1" ht="45" x14ac:dyDescent="0.25">
      <c r="A224" s="183" t="s">
        <v>534</v>
      </c>
      <c r="B224" s="140"/>
      <c r="C224" s="141"/>
      <c r="D224" s="141"/>
      <c r="E224" s="143" t="s">
        <v>135</v>
      </c>
      <c r="F224" s="143" t="s">
        <v>136</v>
      </c>
      <c r="G224" s="182" t="s">
        <v>617</v>
      </c>
      <c r="H224" s="143" t="s">
        <v>137</v>
      </c>
      <c r="I224" s="143" t="s">
        <v>138</v>
      </c>
      <c r="J224" s="143" t="s">
        <v>139</v>
      </c>
      <c r="K224" s="143" t="s">
        <v>140</v>
      </c>
      <c r="L224" s="142"/>
      <c r="M224" s="181"/>
      <c r="O224" s="141" t="s">
        <v>842</v>
      </c>
      <c r="P224" s="141" t="str">
        <f>+H224</f>
        <v>Aporte establecido contractual</v>
      </c>
      <c r="Q224" s="141" t="str">
        <f>+E224</f>
        <v>Aporte consignado
pesos corrientes</v>
      </c>
      <c r="R224" s="141" t="str">
        <f>+K224</f>
        <v>Aportes efectuados en pesos del mes de referencia</v>
      </c>
    </row>
    <row r="225" spans="1:18" ht="15" x14ac:dyDescent="0.25">
      <c r="A225" s="177" t="s">
        <v>534</v>
      </c>
      <c r="B225" s="348" t="s">
        <v>141</v>
      </c>
      <c r="C225" s="156" t="s">
        <v>51</v>
      </c>
      <c r="D225" s="55" t="s">
        <v>143</v>
      </c>
      <c r="E225" s="117">
        <v>1137653386</v>
      </c>
      <c r="F225" s="4" t="s">
        <v>220</v>
      </c>
      <c r="G225" s="205">
        <v>42913</v>
      </c>
      <c r="H225" s="163">
        <v>923770253.59000003</v>
      </c>
      <c r="I225" s="39">
        <f>137.71/111.82</f>
        <v>1.2315328206045431</v>
      </c>
      <c r="J225" s="75" t="s">
        <v>185</v>
      </c>
      <c r="K225" s="211">
        <f>+E225/I225</f>
        <v>923770253.59465539</v>
      </c>
      <c r="L225" s="172" t="s">
        <v>178</v>
      </c>
      <c r="N225" s="216">
        <f>+H225-K225+M224</f>
        <v>-4.6553611755371094E-3</v>
      </c>
      <c r="P225" s="218"/>
      <c r="Q225" s="218"/>
      <c r="R225" s="218"/>
    </row>
    <row r="226" spans="1:18" ht="15" x14ac:dyDescent="0.25">
      <c r="A226" s="177" t="s">
        <v>534</v>
      </c>
      <c r="B226" s="348" t="s">
        <v>145</v>
      </c>
      <c r="C226" s="157" t="s">
        <v>51</v>
      </c>
      <c r="D226" s="55" t="s">
        <v>143</v>
      </c>
      <c r="E226" s="117">
        <v>1138975183</v>
      </c>
      <c r="F226" s="4" t="s">
        <v>221</v>
      </c>
      <c r="G226" s="205">
        <v>42942</v>
      </c>
      <c r="H226" s="163">
        <v>923770253.59000003</v>
      </c>
      <c r="I226" s="39">
        <f>137.87/111.82</f>
        <v>1.2329636916472904</v>
      </c>
      <c r="J226" s="75" t="s">
        <v>187</v>
      </c>
      <c r="K226" s="211">
        <f>+E226/I226</f>
        <v>923770254.31972146</v>
      </c>
      <c r="L226" s="172" t="s">
        <v>178</v>
      </c>
      <c r="N226" s="216">
        <f>+H226-K226+N225</f>
        <v>-0.73437678813934326</v>
      </c>
      <c r="P226" s="217">
        <f>SUM(H225:H282)</f>
        <v>106038034870.93999</v>
      </c>
      <c r="Q226" s="217">
        <f>SUM(E225:E282)</f>
        <v>137646297568.80002</v>
      </c>
      <c r="R226" s="217">
        <f>SUM(K225:K282)</f>
        <v>106065077403.6105</v>
      </c>
    </row>
    <row r="227" spans="1:18" ht="15" x14ac:dyDescent="0.25">
      <c r="A227" s="177" t="s">
        <v>534</v>
      </c>
      <c r="B227" s="348" t="s">
        <v>146</v>
      </c>
      <c r="C227" s="157" t="s">
        <v>51</v>
      </c>
      <c r="D227" s="55" t="s">
        <v>143</v>
      </c>
      <c r="E227" s="117">
        <v>1139966530</v>
      </c>
      <c r="F227" s="4" t="s">
        <v>222</v>
      </c>
      <c r="G227" s="205">
        <v>42984</v>
      </c>
      <c r="H227" s="163">
        <v>923770253.59000003</v>
      </c>
      <c r="I227" s="39">
        <f>137.99/111.82</f>
        <v>1.2340368449293508</v>
      </c>
      <c r="J227" s="75" t="s">
        <v>223</v>
      </c>
      <c r="K227" s="211">
        <f>+E227/I227</f>
        <v>923770254.25465608</v>
      </c>
      <c r="L227" s="172" t="s">
        <v>178</v>
      </c>
      <c r="N227" s="216">
        <f>+H227-K227+N226</f>
        <v>-1.3990328311920166</v>
      </c>
    </row>
    <row r="228" spans="1:18" ht="15" x14ac:dyDescent="0.25">
      <c r="A228" s="177" t="s">
        <v>534</v>
      </c>
      <c r="B228" s="348" t="s">
        <v>147</v>
      </c>
      <c r="C228" s="157" t="s">
        <v>51</v>
      </c>
      <c r="D228" s="55" t="s">
        <v>143</v>
      </c>
      <c r="E228" s="117">
        <v>1140462203</v>
      </c>
      <c r="F228" s="4" t="s">
        <v>224</v>
      </c>
      <c r="G228" s="205">
        <v>43017</v>
      </c>
      <c r="H228" s="163">
        <v>923770253.59000003</v>
      </c>
      <c r="I228" s="39">
        <f>138.05/111.82</f>
        <v>1.2345734215703812</v>
      </c>
      <c r="J228" s="75" t="s">
        <v>225</v>
      </c>
      <c r="K228" s="211">
        <f>+E228/I228</f>
        <v>923770253.81716752</v>
      </c>
      <c r="L228" s="172" t="s">
        <v>178</v>
      </c>
      <c r="N228" s="216">
        <f>+H228-K228+N227</f>
        <v>-1.6262003183364868</v>
      </c>
    </row>
    <row r="229" spans="1:18" ht="15" x14ac:dyDescent="0.25">
      <c r="A229" s="177" t="s">
        <v>534</v>
      </c>
      <c r="B229" s="348" t="s">
        <v>148</v>
      </c>
      <c r="C229" s="157" t="s">
        <v>51</v>
      </c>
      <c r="D229" s="55" t="s">
        <v>143</v>
      </c>
      <c r="E229" s="117">
        <v>1140627428</v>
      </c>
      <c r="F229" s="4" t="s">
        <v>226</v>
      </c>
      <c r="G229" s="205">
        <v>43053</v>
      </c>
      <c r="H229" s="163">
        <v>923770253.59000003</v>
      </c>
      <c r="I229" s="39">
        <f>138.07/111.82</f>
        <v>1.2347522804507245</v>
      </c>
      <c r="J229" s="75" t="s">
        <v>227</v>
      </c>
      <c r="K229" s="211">
        <f>+E229/I229</f>
        <v>923770254.21134198</v>
      </c>
      <c r="L229" s="172" t="s">
        <v>178</v>
      </c>
      <c r="N229" s="216">
        <f>+H229-K229+N228</f>
        <v>-2.2475422620773315</v>
      </c>
      <c r="O229" s="860"/>
      <c r="P229" s="860"/>
      <c r="Q229" s="860"/>
    </row>
    <row r="230" spans="1:18" ht="15" x14ac:dyDescent="0.25">
      <c r="A230" s="177" t="s">
        <v>534</v>
      </c>
      <c r="B230" s="348" t="s">
        <v>149</v>
      </c>
      <c r="C230" s="157" t="s">
        <v>51</v>
      </c>
      <c r="D230" s="55" t="s">
        <v>143</v>
      </c>
      <c r="E230" s="117">
        <v>1142692734</v>
      </c>
      <c r="F230" s="4" t="s">
        <v>228</v>
      </c>
      <c r="G230" s="205">
        <v>43023</v>
      </c>
      <c r="H230" s="163">
        <v>923770253.59000003</v>
      </c>
      <c r="I230" s="39">
        <f>138.32/111.82</f>
        <v>1.2369880164550171</v>
      </c>
      <c r="J230" s="75" t="s">
        <v>229</v>
      </c>
      <c r="K230" s="211">
        <f>+E230/I230</f>
        <v>923770253.87420464</v>
      </c>
      <c r="L230" s="172" t="s">
        <v>178</v>
      </c>
      <c r="N230" s="216">
        <f>+H230-K230+N229</f>
        <v>-2.5317468643188477</v>
      </c>
    </row>
    <row r="231" spans="1:18" ht="15" x14ac:dyDescent="0.25">
      <c r="A231" s="177" t="s">
        <v>534</v>
      </c>
      <c r="B231" s="348" t="s">
        <v>150</v>
      </c>
      <c r="C231" s="157" t="s">
        <v>51</v>
      </c>
      <c r="D231" s="55" t="s">
        <v>143</v>
      </c>
      <c r="E231" s="117">
        <v>1147071184</v>
      </c>
      <c r="F231" s="4" t="s">
        <v>230</v>
      </c>
      <c r="G231" s="205">
        <v>43116</v>
      </c>
      <c r="H231" s="163">
        <v>923770253.59000003</v>
      </c>
      <c r="I231" s="39">
        <f>138.85/111.82</f>
        <v>1.2417277767841173</v>
      </c>
      <c r="J231" s="75" t="s">
        <v>231</v>
      </c>
      <c r="K231" s="211">
        <f>+E231/I231</f>
        <v>923770254.19431043</v>
      </c>
      <c r="L231" s="172" t="s">
        <v>178</v>
      </c>
      <c r="M231" s="1" t="s">
        <v>982</v>
      </c>
      <c r="N231" s="216">
        <f>+H231-K231+N230</f>
        <v>-3.1360572576522827</v>
      </c>
    </row>
    <row r="232" spans="1:18" ht="15" x14ac:dyDescent="0.25">
      <c r="A232" s="177" t="s">
        <v>534</v>
      </c>
      <c r="B232" s="348" t="s">
        <v>151</v>
      </c>
      <c r="C232" s="157" t="s">
        <v>51</v>
      </c>
      <c r="D232" s="55" t="s">
        <v>143</v>
      </c>
      <c r="E232" s="117">
        <v>1154258450</v>
      </c>
      <c r="F232" s="4" t="s">
        <v>232</v>
      </c>
      <c r="G232" s="205">
        <v>43150</v>
      </c>
      <c r="H232" s="163">
        <v>923770253.59000003</v>
      </c>
      <c r="I232" s="39">
        <f>139.72/111.82</f>
        <v>1.2495081380790556</v>
      </c>
      <c r="J232" s="75" t="s">
        <v>233</v>
      </c>
      <c r="K232" s="211">
        <f>+E232/I232</f>
        <v>923770253.9292872</v>
      </c>
      <c r="L232" s="172" t="s">
        <v>178</v>
      </c>
      <c r="M232" s="1" t="s">
        <v>962</v>
      </c>
      <c r="N232" s="216">
        <f>+H232-K232+N231</f>
        <v>-3.4753444194793701</v>
      </c>
    </row>
    <row r="233" spans="1:18" ht="15" x14ac:dyDescent="0.25">
      <c r="A233" s="177" t="s">
        <v>534</v>
      </c>
      <c r="B233" s="348" t="s">
        <v>179</v>
      </c>
      <c r="C233" s="157" t="s">
        <v>51</v>
      </c>
      <c r="D233" s="55" t="s">
        <v>143</v>
      </c>
      <c r="E233" s="117">
        <v>1162437063</v>
      </c>
      <c r="F233" s="4" t="s">
        <v>234</v>
      </c>
      <c r="G233" s="205">
        <v>43171</v>
      </c>
      <c r="H233" s="163">
        <v>923770253.59000003</v>
      </c>
      <c r="I233" s="39">
        <f>140.71/111.82</f>
        <v>1.2583616526560546</v>
      </c>
      <c r="J233" s="75" t="s">
        <v>235</v>
      </c>
      <c r="K233" s="211">
        <f>+E233/I233</f>
        <v>923770253.60429239</v>
      </c>
      <c r="L233" s="172" t="s">
        <v>178</v>
      </c>
      <c r="M233" s="1" t="s">
        <v>981</v>
      </c>
      <c r="N233" s="216">
        <f>+H233-K233+N232</f>
        <v>-3.4896367788314819</v>
      </c>
    </row>
    <row r="234" spans="1:18" ht="15" x14ac:dyDescent="0.25">
      <c r="A234" s="177" t="s">
        <v>534</v>
      </c>
      <c r="B234" s="348" t="s">
        <v>180</v>
      </c>
      <c r="C234" s="157" t="s">
        <v>51</v>
      </c>
      <c r="D234" s="55" t="s">
        <v>143</v>
      </c>
      <c r="E234" s="117">
        <v>1165245880</v>
      </c>
      <c r="F234" s="4" t="s">
        <v>236</v>
      </c>
      <c r="G234" s="205">
        <v>43209</v>
      </c>
      <c r="H234" s="163">
        <v>923770253.59000003</v>
      </c>
      <c r="I234" s="77">
        <f>141.05/111.82</f>
        <v>1.2614022536218925</v>
      </c>
      <c r="J234" s="75" t="s">
        <v>237</v>
      </c>
      <c r="K234" s="211">
        <f>+E234/I234</f>
        <v>923770253.82204878</v>
      </c>
      <c r="L234" s="172" t="s">
        <v>178</v>
      </c>
      <c r="M234" s="1" t="s">
        <v>980</v>
      </c>
      <c r="N234" s="216">
        <f>+H234-K234+N233</f>
        <v>-3.721685528755188</v>
      </c>
    </row>
    <row r="235" spans="1:18" ht="15" x14ac:dyDescent="0.25">
      <c r="A235" s="177" t="s">
        <v>534</v>
      </c>
      <c r="B235" s="348" t="s">
        <v>181</v>
      </c>
      <c r="C235" s="157" t="s">
        <v>51</v>
      </c>
      <c r="D235" s="55" t="s">
        <v>143</v>
      </c>
      <c r="E235" s="117">
        <v>1170615677</v>
      </c>
      <c r="F235" s="4" t="s">
        <v>293</v>
      </c>
      <c r="G235" s="205">
        <v>43237</v>
      </c>
      <c r="H235" s="163">
        <v>923770253.59000003</v>
      </c>
      <c r="I235" s="77">
        <f>141.7/111.82</f>
        <v>1.2672151672330532</v>
      </c>
      <c r="J235" s="75" t="s">
        <v>200</v>
      </c>
      <c r="K235" s="211">
        <f>+E235/I235</f>
        <v>923770254.07297099</v>
      </c>
      <c r="L235" s="172" t="s">
        <v>178</v>
      </c>
      <c r="M235" s="1" t="s">
        <v>958</v>
      </c>
      <c r="N235" s="216">
        <f>+H235-K235+N234</f>
        <v>-4.2046564817428589</v>
      </c>
    </row>
    <row r="236" spans="1:18" ht="15" x14ac:dyDescent="0.25">
      <c r="A236" s="177" t="s">
        <v>534</v>
      </c>
      <c r="B236" s="348" t="s">
        <v>182</v>
      </c>
      <c r="C236" s="157" t="s">
        <v>51</v>
      </c>
      <c r="D236" s="55" t="s">
        <v>143</v>
      </c>
      <c r="E236" s="117">
        <v>1173589718</v>
      </c>
      <c r="F236" s="4" t="s">
        <v>294</v>
      </c>
      <c r="G236" s="205">
        <v>43279</v>
      </c>
      <c r="H236" s="163">
        <v>923770253.59000003</v>
      </c>
      <c r="I236" s="77">
        <f>142.06/111.82</f>
        <v>1.2704346270792346</v>
      </c>
      <c r="J236" s="75" t="s">
        <v>295</v>
      </c>
      <c r="K236" s="211">
        <f>+E236/I236</f>
        <v>923770253.88399255</v>
      </c>
      <c r="L236" s="172" t="s">
        <v>178</v>
      </c>
      <c r="M236" s="1" t="s">
        <v>979</v>
      </c>
      <c r="N236" s="216">
        <f>+H236-K236+N235</f>
        <v>-4.498649001121521</v>
      </c>
    </row>
    <row r="237" spans="1:18" ht="15" x14ac:dyDescent="0.25">
      <c r="A237" s="177" t="s">
        <v>534</v>
      </c>
      <c r="B237" s="348" t="s">
        <v>183</v>
      </c>
      <c r="C237" s="157" t="s">
        <v>51</v>
      </c>
      <c r="D237" s="55" t="s">
        <v>143</v>
      </c>
      <c r="E237" s="117">
        <v>1175407188</v>
      </c>
      <c r="F237" s="4" t="s">
        <v>300</v>
      </c>
      <c r="G237" s="205">
        <v>43305</v>
      </c>
      <c r="H237" s="163">
        <v>923770253.59000003</v>
      </c>
      <c r="I237" s="77">
        <f>142.28/111.82</f>
        <v>1.272402074763012</v>
      </c>
      <c r="J237" s="75" t="s">
        <v>301</v>
      </c>
      <c r="K237" s="211">
        <f>+E237/I237</f>
        <v>923770254.16193414</v>
      </c>
      <c r="L237" s="172" t="s">
        <v>178</v>
      </c>
      <c r="M237" s="1" t="s">
        <v>956</v>
      </c>
      <c r="N237" s="216">
        <f>+H237-K237+N236</f>
        <v>-5.0705831050872803</v>
      </c>
    </row>
    <row r="238" spans="1:18" ht="15" x14ac:dyDescent="0.25">
      <c r="A238" s="177" t="s">
        <v>534</v>
      </c>
      <c r="B238" s="348" t="s">
        <v>184</v>
      </c>
      <c r="C238" s="157" t="s">
        <v>51</v>
      </c>
      <c r="D238" s="55" t="s">
        <v>143</v>
      </c>
      <c r="E238" s="117">
        <v>1173920167</v>
      </c>
      <c r="F238" s="4" t="s">
        <v>303</v>
      </c>
      <c r="G238" s="205">
        <v>43333</v>
      </c>
      <c r="H238" s="163">
        <v>923770253.59000003</v>
      </c>
      <c r="I238" s="77">
        <f>142.1/111.82</f>
        <v>1.2707923448399214</v>
      </c>
      <c r="J238" s="75" t="s">
        <v>304</v>
      </c>
      <c r="K238" s="211">
        <f>+E238/I238</f>
        <v>923770253.86305404</v>
      </c>
      <c r="L238" s="172" t="s">
        <v>178</v>
      </c>
      <c r="M238" s="1" t="s">
        <v>978</v>
      </c>
      <c r="N238" s="216">
        <f>+H238-K238+N237</f>
        <v>-5.3436371088027954</v>
      </c>
    </row>
    <row r="239" spans="1:18" ht="28.5" x14ac:dyDescent="0.25">
      <c r="A239" s="177" t="s">
        <v>534</v>
      </c>
      <c r="B239" s="348" t="s">
        <v>186</v>
      </c>
      <c r="C239" s="157" t="s">
        <v>51</v>
      </c>
      <c r="D239" s="55" t="s">
        <v>143</v>
      </c>
      <c r="E239" s="117">
        <v>1177224657</v>
      </c>
      <c r="F239" s="4" t="s">
        <v>314</v>
      </c>
      <c r="G239" s="205">
        <v>43384</v>
      </c>
      <c r="H239" s="163">
        <v>923770253.59000003</v>
      </c>
      <c r="I239" s="77">
        <f>142.5/111.82</f>
        <v>1.2743695224467895</v>
      </c>
      <c r="J239" s="75" t="s">
        <v>317</v>
      </c>
      <c r="K239" s="211">
        <f>+E239/I239</f>
        <v>923770253.65431583</v>
      </c>
      <c r="L239" s="172" t="s">
        <v>663</v>
      </c>
      <c r="M239" s="1" t="s">
        <v>953</v>
      </c>
      <c r="N239" s="216">
        <f>+H239-K239+N238</f>
        <v>-5.4079529047012329</v>
      </c>
    </row>
    <row r="240" spans="1:18" ht="15" x14ac:dyDescent="0.25">
      <c r="A240" s="177" t="s">
        <v>534</v>
      </c>
      <c r="B240" s="348" t="s">
        <v>188</v>
      </c>
      <c r="C240" s="157" t="s">
        <v>51</v>
      </c>
      <c r="D240" s="55" t="s">
        <v>143</v>
      </c>
      <c r="E240" s="117">
        <v>1177224657</v>
      </c>
      <c r="F240" s="4" t="s">
        <v>318</v>
      </c>
      <c r="G240" s="205">
        <v>43384</v>
      </c>
      <c r="H240" s="163">
        <v>923770253.59000003</v>
      </c>
      <c r="I240" s="77">
        <f>142.5/111.82</f>
        <v>1.2743695224467895</v>
      </c>
      <c r="J240" s="75" t="s">
        <v>319</v>
      </c>
      <c r="K240" s="211">
        <f>+E240/I240</f>
        <v>923770253.65431583</v>
      </c>
      <c r="L240" s="172" t="s">
        <v>178</v>
      </c>
      <c r="M240" s="1" t="s">
        <v>953</v>
      </c>
      <c r="N240" s="216">
        <f>+H240-K240+N239</f>
        <v>-5.4722687005996704</v>
      </c>
    </row>
    <row r="241" spans="1:14" ht="15" x14ac:dyDescent="0.25">
      <c r="A241" s="177" t="s">
        <v>534</v>
      </c>
      <c r="B241" s="348" t="s">
        <v>190</v>
      </c>
      <c r="C241" s="157" t="s">
        <v>51</v>
      </c>
      <c r="D241" s="55" t="s">
        <v>143</v>
      </c>
      <c r="E241" s="117">
        <v>1178629066</v>
      </c>
      <c r="F241" s="4" t="s">
        <v>322</v>
      </c>
      <c r="G241" s="205">
        <v>43431</v>
      </c>
      <c r="H241" s="163">
        <v>923770253.59000003</v>
      </c>
      <c r="I241" s="77">
        <f>142.67/111.82</f>
        <v>1.2758898229297084</v>
      </c>
      <c r="J241" s="75" t="s">
        <v>319</v>
      </c>
      <c r="K241" s="211">
        <f>+E241/I241</f>
        <v>923770254.15378153</v>
      </c>
      <c r="L241" s="172" t="s">
        <v>178</v>
      </c>
      <c r="M241" s="1" t="s">
        <v>951</v>
      </c>
      <c r="N241" s="216">
        <f>+H241-K241+N240</f>
        <v>-6.0360502004623413</v>
      </c>
    </row>
    <row r="242" spans="1:14" ht="15" x14ac:dyDescent="0.25">
      <c r="A242" s="177" t="s">
        <v>534</v>
      </c>
      <c r="B242" s="348" t="s">
        <v>192</v>
      </c>
      <c r="C242" s="157" t="s">
        <v>51</v>
      </c>
      <c r="D242" s="55" t="s">
        <v>143</v>
      </c>
      <c r="E242" s="117">
        <v>1180033474</v>
      </c>
      <c r="F242" s="4" t="s">
        <v>330</v>
      </c>
      <c r="G242" s="205">
        <v>43445</v>
      </c>
      <c r="H242" s="163">
        <v>923770253.59000003</v>
      </c>
      <c r="I242" s="77">
        <f>142.84/111.82</f>
        <v>1.2774101234126276</v>
      </c>
      <c r="J242" s="75" t="s">
        <v>329</v>
      </c>
      <c r="K242" s="211">
        <f>+E242/I242</f>
        <v>923770253.86922419</v>
      </c>
      <c r="L242" s="172" t="s">
        <v>178</v>
      </c>
      <c r="M242" s="1" t="s">
        <v>977</v>
      </c>
      <c r="N242" s="216">
        <f>+H242-K242+N241</f>
        <v>-6.3152743577957153</v>
      </c>
    </row>
    <row r="243" spans="1:14" ht="15" x14ac:dyDescent="0.25">
      <c r="A243" s="177" t="s">
        <v>534</v>
      </c>
      <c r="B243" s="348" t="s">
        <v>246</v>
      </c>
      <c r="C243" s="157" t="s">
        <v>51</v>
      </c>
      <c r="D243" s="55" t="s">
        <v>143</v>
      </c>
      <c r="E243" s="117">
        <v>1180033474</v>
      </c>
      <c r="F243" s="4" t="s">
        <v>331</v>
      </c>
      <c r="G243" s="205">
        <v>43445</v>
      </c>
      <c r="H243" s="163">
        <v>923770253.59000003</v>
      </c>
      <c r="I243" s="77">
        <f>142.84/111.82</f>
        <v>1.2774101234126276</v>
      </c>
      <c r="J243" s="75" t="s">
        <v>329</v>
      </c>
      <c r="K243" s="211">
        <f>+E243/I243</f>
        <v>923770253.86922419</v>
      </c>
      <c r="L243" s="172" t="s">
        <v>178</v>
      </c>
      <c r="M243" s="1" t="s">
        <v>977</v>
      </c>
      <c r="N243" s="216">
        <f>+H243-K243+N242</f>
        <v>-6.5944985151290894</v>
      </c>
    </row>
    <row r="244" spans="1:14" ht="15" x14ac:dyDescent="0.25">
      <c r="A244" s="177" t="s">
        <v>534</v>
      </c>
      <c r="B244" s="348" t="s">
        <v>247</v>
      </c>
      <c r="C244" s="157" t="s">
        <v>51</v>
      </c>
      <c r="D244" s="55" t="s">
        <v>143</v>
      </c>
      <c r="E244" s="117">
        <v>1190690455</v>
      </c>
      <c r="F244" s="4" t="s">
        <v>339</v>
      </c>
      <c r="G244" s="205">
        <v>43515</v>
      </c>
      <c r="H244" s="163">
        <v>923770253.59000003</v>
      </c>
      <c r="I244" s="77">
        <f>100.6/78.05</f>
        <v>1.2889173606662396</v>
      </c>
      <c r="J244" s="75" t="s">
        <v>340</v>
      </c>
      <c r="K244" s="211">
        <f>+E244/I244</f>
        <v>923791153.20825052</v>
      </c>
      <c r="L244" s="172" t="s">
        <v>178</v>
      </c>
      <c r="M244" s="1" t="s">
        <v>976</v>
      </c>
      <c r="N244" s="216">
        <f>+H244-K244+N243</f>
        <v>-20906.212749004364</v>
      </c>
    </row>
    <row r="245" spans="1:14" ht="15" x14ac:dyDescent="0.25">
      <c r="A245" s="177" t="s">
        <v>534</v>
      </c>
      <c r="B245" s="348" t="s">
        <v>248</v>
      </c>
      <c r="C245" s="157" t="s">
        <v>51</v>
      </c>
      <c r="D245" s="55" t="s">
        <v>143</v>
      </c>
      <c r="E245" s="117">
        <v>1197547273</v>
      </c>
      <c r="F245" s="4" t="s">
        <v>344</v>
      </c>
      <c r="G245" s="205">
        <v>43544</v>
      </c>
      <c r="H245" s="163">
        <v>923770253.59000003</v>
      </c>
      <c r="I245" s="77">
        <f>101.18/78.05</f>
        <v>1.2963484945547727</v>
      </c>
      <c r="J245" s="75" t="s">
        <v>345</v>
      </c>
      <c r="K245" s="211">
        <f>+E245/I245</f>
        <v>923784983.76803708</v>
      </c>
      <c r="L245" s="172" t="s">
        <v>178</v>
      </c>
      <c r="M245" s="1" t="s">
        <v>975</v>
      </c>
      <c r="N245" s="216">
        <f>+H245-K245+N244</f>
        <v>-35636.39078605175</v>
      </c>
    </row>
    <row r="246" spans="1:14" ht="15" x14ac:dyDescent="0.25">
      <c r="A246" s="177" t="s">
        <v>534</v>
      </c>
      <c r="B246" s="348" t="s">
        <v>249</v>
      </c>
      <c r="C246" s="157" t="s">
        <v>51</v>
      </c>
      <c r="D246" s="55" t="s">
        <v>143</v>
      </c>
      <c r="E246" s="117">
        <v>1202759891</v>
      </c>
      <c r="F246" s="4" t="s">
        <v>400</v>
      </c>
      <c r="G246" s="205">
        <v>43580</v>
      </c>
      <c r="H246" s="163">
        <v>923770253.59000003</v>
      </c>
      <c r="I246" s="77">
        <f>101.62/78.05</f>
        <v>1.3019859064702115</v>
      </c>
      <c r="J246" s="75" t="s">
        <v>347</v>
      </c>
      <c r="K246" s="211">
        <f>+E246/I246</f>
        <v>923788717.6987797</v>
      </c>
      <c r="L246" s="172" t="s">
        <v>178</v>
      </c>
      <c r="N246" s="216">
        <f>+H246-K246+N245</f>
        <v>-54100.499565720558</v>
      </c>
    </row>
    <row r="247" spans="1:14" ht="42.75" x14ac:dyDescent="0.25">
      <c r="A247" s="177" t="s">
        <v>534</v>
      </c>
      <c r="B247" s="348" t="s">
        <v>250</v>
      </c>
      <c r="C247" s="157" t="s">
        <v>51</v>
      </c>
      <c r="D247" s="55" t="s">
        <v>143</v>
      </c>
      <c r="E247" s="117">
        <v>1208653662.2483025</v>
      </c>
      <c r="F247" s="204" t="s">
        <v>420</v>
      </c>
      <c r="G247" s="178">
        <v>43612</v>
      </c>
      <c r="H247" s="163">
        <v>923770254</v>
      </c>
      <c r="I247" s="77">
        <f>102.12/78.05</f>
        <v>1.3083920563741192</v>
      </c>
      <c r="J247" s="75" t="s">
        <v>401</v>
      </c>
      <c r="K247" s="211">
        <f>+E247/I247</f>
        <v>923770254.00000012</v>
      </c>
      <c r="L247" s="172" t="s">
        <v>456</v>
      </c>
      <c r="M247" s="1" t="s">
        <v>974</v>
      </c>
      <c r="N247" s="216">
        <f>+H247-K247+N246</f>
        <v>-54100.499565839767</v>
      </c>
    </row>
    <row r="248" spans="1:14" ht="15" x14ac:dyDescent="0.25">
      <c r="A248" s="177" t="s">
        <v>534</v>
      </c>
      <c r="B248" s="348" t="s">
        <v>664</v>
      </c>
      <c r="C248" s="157" t="s">
        <v>51</v>
      </c>
      <c r="D248" s="55" t="s">
        <v>143</v>
      </c>
      <c r="E248" s="117">
        <v>1208653662.2483025</v>
      </c>
      <c r="F248" s="204"/>
      <c r="G248" s="178">
        <v>43612</v>
      </c>
      <c r="H248" s="163">
        <v>923770254</v>
      </c>
      <c r="I248" s="77">
        <f>102.12/78.05</f>
        <v>1.3083920563741192</v>
      </c>
      <c r="J248" s="75" t="s">
        <v>401</v>
      </c>
      <c r="K248" s="211">
        <f>+E248/I248</f>
        <v>923770254.00000012</v>
      </c>
      <c r="L248" s="172"/>
      <c r="M248" s="1" t="s">
        <v>974</v>
      </c>
      <c r="N248" s="216">
        <f>+H248-K248+N247</f>
        <v>-54100.499565958977</v>
      </c>
    </row>
    <row r="249" spans="1:14" ht="15" x14ac:dyDescent="0.25">
      <c r="A249" s="177" t="s">
        <v>534</v>
      </c>
      <c r="B249" s="348" t="s">
        <v>665</v>
      </c>
      <c r="C249" s="157" t="s">
        <v>51</v>
      </c>
      <c r="D249" s="55" t="s">
        <v>143</v>
      </c>
      <c r="E249" s="117">
        <v>1104224629.5033953</v>
      </c>
      <c r="F249" s="204"/>
      <c r="G249" s="178">
        <v>43612</v>
      </c>
      <c r="H249" s="163">
        <v>852687174</v>
      </c>
      <c r="I249" s="77">
        <f>102.12/78.05</f>
        <v>1.3083920563741192</v>
      </c>
      <c r="J249" s="75" t="s">
        <v>401</v>
      </c>
      <c r="K249" s="211">
        <f>+E249/I249</f>
        <v>843955467.41813552</v>
      </c>
      <c r="L249" s="172"/>
      <c r="M249" s="1" t="s">
        <v>974</v>
      </c>
      <c r="N249" s="216">
        <f>+H249-K249+N248</f>
        <v>8677606.0822985172</v>
      </c>
    </row>
    <row r="250" spans="1:14" ht="28.5" x14ac:dyDescent="0.25">
      <c r="A250" s="177" t="s">
        <v>534</v>
      </c>
      <c r="B250" s="348" t="s">
        <v>666</v>
      </c>
      <c r="C250" s="157" t="s">
        <v>51</v>
      </c>
      <c r="D250" s="55" t="s">
        <v>143</v>
      </c>
      <c r="E250" s="117">
        <v>11552029.939495197</v>
      </c>
      <c r="F250" s="4" t="s">
        <v>667</v>
      </c>
      <c r="G250" s="205">
        <v>43748</v>
      </c>
      <c r="H250" s="163"/>
      <c r="I250" s="77">
        <f>103.26/78.05</f>
        <v>1.322998078155029</v>
      </c>
      <c r="J250" s="75" t="s">
        <v>461</v>
      </c>
      <c r="K250" s="211">
        <f>+E250/I250</f>
        <v>8731705.7599999998</v>
      </c>
      <c r="L250" s="172" t="s">
        <v>668</v>
      </c>
      <c r="M250" s="1" t="s">
        <v>973</v>
      </c>
      <c r="N250" s="216">
        <f>+H250-K250+N249</f>
        <v>-54099.677701482549</v>
      </c>
    </row>
    <row r="251" spans="1:14" ht="42.75" x14ac:dyDescent="0.25">
      <c r="A251" s="177" t="s">
        <v>534</v>
      </c>
      <c r="B251" s="348" t="s">
        <v>427</v>
      </c>
      <c r="C251" s="157" t="s">
        <v>51</v>
      </c>
      <c r="D251" s="55" t="s">
        <v>143</v>
      </c>
      <c r="E251" s="117">
        <v>1128103492.4694428</v>
      </c>
      <c r="F251" s="4" t="s">
        <v>428</v>
      </c>
      <c r="G251" s="205">
        <v>43748</v>
      </c>
      <c r="H251" s="163">
        <v>852687174</v>
      </c>
      <c r="I251" s="77">
        <f>103.26/78.05</f>
        <v>1.322998078155029</v>
      </c>
      <c r="J251" s="75" t="s">
        <v>461</v>
      </c>
      <c r="K251" s="211">
        <f>+E251/I251</f>
        <v>852687174</v>
      </c>
      <c r="L251" s="172" t="s">
        <v>462</v>
      </c>
      <c r="M251" s="1" t="s">
        <v>973</v>
      </c>
      <c r="N251" s="216">
        <f>+H251-K251+N250</f>
        <v>-54099.677701482549</v>
      </c>
    </row>
    <row r="252" spans="1:14" ht="15" x14ac:dyDescent="0.25">
      <c r="A252" s="177" t="s">
        <v>534</v>
      </c>
      <c r="B252" s="348" t="s">
        <v>457</v>
      </c>
      <c r="C252" s="157" t="s">
        <v>51</v>
      </c>
      <c r="D252" s="55" t="s">
        <v>143</v>
      </c>
      <c r="E252" s="117">
        <v>1128103492.4694428</v>
      </c>
      <c r="F252" s="4" t="s">
        <v>458</v>
      </c>
      <c r="G252" s="205">
        <v>43748</v>
      </c>
      <c r="H252" s="163">
        <v>852687174</v>
      </c>
      <c r="I252" s="77">
        <f>103.26/78.05</f>
        <v>1.322998078155029</v>
      </c>
      <c r="J252" s="75" t="s">
        <v>461</v>
      </c>
      <c r="K252" s="211">
        <f>+E252/I252</f>
        <v>852687174</v>
      </c>
      <c r="L252" s="172"/>
      <c r="M252" s="1" t="s">
        <v>973</v>
      </c>
      <c r="N252" s="216">
        <f>+H252-K252+N251</f>
        <v>-54099.677701482549</v>
      </c>
    </row>
    <row r="253" spans="1:14" ht="15" x14ac:dyDescent="0.25">
      <c r="A253" s="177" t="s">
        <v>534</v>
      </c>
      <c r="B253" s="348" t="s">
        <v>459</v>
      </c>
      <c r="C253" s="157" t="s">
        <v>51</v>
      </c>
      <c r="D253" s="55" t="s">
        <v>143</v>
      </c>
      <c r="E253" s="117">
        <v>1128103492.4694428</v>
      </c>
      <c r="F253" s="4" t="s">
        <v>460</v>
      </c>
      <c r="G253" s="205">
        <v>43748</v>
      </c>
      <c r="H253" s="163">
        <v>852687174</v>
      </c>
      <c r="I253" s="77">
        <f>103.26/78.05</f>
        <v>1.322998078155029</v>
      </c>
      <c r="J253" s="75" t="s">
        <v>461</v>
      </c>
      <c r="K253" s="211">
        <f>+E253/I253</f>
        <v>852687174</v>
      </c>
      <c r="L253" s="172"/>
      <c r="M253" s="1" t="s">
        <v>973</v>
      </c>
      <c r="N253" s="216">
        <f>+H253-K253+N252</f>
        <v>-54099.677701482549</v>
      </c>
    </row>
    <row r="254" spans="1:14" ht="15" x14ac:dyDescent="0.25">
      <c r="A254" s="177" t="s">
        <v>534</v>
      </c>
      <c r="B254" s="348" t="s">
        <v>463</v>
      </c>
      <c r="C254" s="157" t="s">
        <v>51</v>
      </c>
      <c r="D254" s="55" t="s">
        <v>143</v>
      </c>
      <c r="E254" s="117">
        <v>1128103492.4694428</v>
      </c>
      <c r="F254" s="4" t="s">
        <v>464</v>
      </c>
      <c r="G254" s="205">
        <v>43748</v>
      </c>
      <c r="H254" s="163">
        <v>852687174</v>
      </c>
      <c r="I254" s="77">
        <f>103.26/78.05</f>
        <v>1.322998078155029</v>
      </c>
      <c r="J254" s="75" t="s">
        <v>461</v>
      </c>
      <c r="K254" s="211">
        <f>+E254/I254</f>
        <v>852687174</v>
      </c>
      <c r="L254" s="172"/>
      <c r="M254" s="1" t="s">
        <v>973</v>
      </c>
      <c r="N254" s="216">
        <f>+H254-K254+N253</f>
        <v>-54099.677701482549</v>
      </c>
    </row>
    <row r="255" spans="1:14" ht="15" x14ac:dyDescent="0.25">
      <c r="A255" s="177" t="s">
        <v>534</v>
      </c>
      <c r="B255" s="348" t="s">
        <v>465</v>
      </c>
      <c r="C255" s="157" t="s">
        <v>51</v>
      </c>
      <c r="D255" s="55" t="s">
        <v>143</v>
      </c>
      <c r="E255" s="117">
        <v>1128103492.4694428</v>
      </c>
      <c r="F255" s="4" t="s">
        <v>466</v>
      </c>
      <c r="G255" s="205">
        <v>43748</v>
      </c>
      <c r="H255" s="163">
        <v>852687174</v>
      </c>
      <c r="I255" s="77">
        <f>103.26/78.05</f>
        <v>1.322998078155029</v>
      </c>
      <c r="J255" s="75" t="s">
        <v>461</v>
      </c>
      <c r="K255" s="211">
        <f>+E255/I255</f>
        <v>852687174</v>
      </c>
      <c r="L255" s="172"/>
      <c r="M255" s="1" t="s">
        <v>973</v>
      </c>
      <c r="N255" s="216">
        <f>+H255-K255+N254</f>
        <v>-54099.677701482549</v>
      </c>
    </row>
    <row r="256" spans="1:14" ht="15" x14ac:dyDescent="0.25">
      <c r="A256" s="177" t="s">
        <v>534</v>
      </c>
      <c r="B256" s="348" t="s">
        <v>669</v>
      </c>
      <c r="C256" s="157" t="s">
        <v>51</v>
      </c>
      <c r="D256" s="55" t="s">
        <v>143</v>
      </c>
      <c r="E256" s="117">
        <f>142220.912723917</f>
        <v>142220.91272391699</v>
      </c>
      <c r="F256" s="4"/>
      <c r="G256" s="205">
        <v>43748</v>
      </c>
      <c r="H256" s="163"/>
      <c r="I256" s="77">
        <f>103.26/78.05</f>
        <v>1.322998078155029</v>
      </c>
      <c r="J256" s="75" t="s">
        <v>461</v>
      </c>
      <c r="K256" s="211">
        <f>+E256/I256</f>
        <v>107498.95640230215</v>
      </c>
      <c r="L256" s="172"/>
      <c r="M256" s="1" t="s">
        <v>973</v>
      </c>
      <c r="N256" s="216">
        <f>+H256-K256+N255</f>
        <v>-161598.63410378469</v>
      </c>
    </row>
    <row r="257" spans="1:18" ht="15" x14ac:dyDescent="0.25">
      <c r="A257" s="177" t="s">
        <v>534</v>
      </c>
      <c r="B257" s="348" t="s">
        <v>670</v>
      </c>
      <c r="C257" s="157" t="s">
        <v>51</v>
      </c>
      <c r="D257" s="55" t="s">
        <v>143</v>
      </c>
      <c r="E257" s="117">
        <v>1134002930</v>
      </c>
      <c r="F257" s="4" t="s">
        <v>671</v>
      </c>
      <c r="G257" s="205">
        <v>43844</v>
      </c>
      <c r="H257" s="163">
        <v>852687174</v>
      </c>
      <c r="I257" s="77">
        <f>103.8/78.05</f>
        <v>1.3299167200512492</v>
      </c>
      <c r="J257" s="75" t="s">
        <v>472</v>
      </c>
      <c r="K257" s="211">
        <f>+E257/I257</f>
        <v>852687174.24373794</v>
      </c>
      <c r="L257" s="172" t="s">
        <v>672</v>
      </c>
      <c r="M257" s="1" t="s">
        <v>972</v>
      </c>
      <c r="N257" s="216">
        <f>+H257-K257+N256</f>
        <v>-161598.87784172071</v>
      </c>
    </row>
    <row r="258" spans="1:18" ht="28.5" x14ac:dyDescent="0.25">
      <c r="A258" s="177" t="s">
        <v>534</v>
      </c>
      <c r="B258" s="348" t="s">
        <v>673</v>
      </c>
      <c r="C258" s="157" t="s">
        <v>51</v>
      </c>
      <c r="D258" s="55" t="s">
        <v>143</v>
      </c>
      <c r="E258" s="117">
        <v>1139221904.97</v>
      </c>
      <c r="F258" s="4" t="s">
        <v>674</v>
      </c>
      <c r="G258" s="205">
        <v>43893</v>
      </c>
      <c r="H258" s="163">
        <v>852687174</v>
      </c>
      <c r="I258" s="77">
        <f>104.24/78.05</f>
        <v>1.3355541319666879</v>
      </c>
      <c r="J258" s="75" t="s">
        <v>675</v>
      </c>
      <c r="K258" s="211">
        <f>+E258/I258</f>
        <v>852995679.99720371</v>
      </c>
      <c r="L258" s="172" t="s">
        <v>676</v>
      </c>
      <c r="M258" s="1" t="s">
        <v>971</v>
      </c>
      <c r="N258" s="216">
        <f>+H258-K258+N257</f>
        <v>-470104.8750454284</v>
      </c>
    </row>
    <row r="259" spans="1:18" ht="15" x14ac:dyDescent="0.25">
      <c r="A259" s="177" t="s">
        <v>534</v>
      </c>
      <c r="B259" s="348" t="s">
        <v>677</v>
      </c>
      <c r="C259" s="157" t="s">
        <v>51</v>
      </c>
      <c r="D259" s="55" t="s">
        <v>143</v>
      </c>
      <c r="E259" s="117">
        <v>1146457297</v>
      </c>
      <c r="F259" s="4" t="s">
        <v>678</v>
      </c>
      <c r="G259" s="205">
        <v>43906</v>
      </c>
      <c r="H259" s="163">
        <v>852687174</v>
      </c>
      <c r="I259" s="77">
        <f>104.94/78.05</f>
        <v>1.3445227418321588</v>
      </c>
      <c r="J259" s="75" t="s">
        <v>679</v>
      </c>
      <c r="K259" s="211">
        <f>+E259/I259</f>
        <v>852687173.91700017</v>
      </c>
      <c r="L259" s="172" t="s">
        <v>680</v>
      </c>
      <c r="M259" s="1" t="s">
        <v>970</v>
      </c>
      <c r="N259" s="216">
        <f>+H259-K259+N258</f>
        <v>-470104.79204560292</v>
      </c>
    </row>
    <row r="260" spans="1:18" ht="15" x14ac:dyDescent="0.25">
      <c r="A260" s="177" t="s">
        <v>534</v>
      </c>
      <c r="B260" s="348" t="s">
        <v>681</v>
      </c>
      <c r="C260" s="157" t="s">
        <v>51</v>
      </c>
      <c r="D260" s="55" t="s">
        <v>143</v>
      </c>
      <c r="E260" s="117">
        <v>1159384899</v>
      </c>
      <c r="F260" s="4" t="s">
        <v>682</v>
      </c>
      <c r="G260" s="205">
        <v>43935</v>
      </c>
      <c r="H260" s="163">
        <v>852687174</v>
      </c>
      <c r="I260" s="77">
        <f>105.53/78.05</f>
        <v>1.35208199871877</v>
      </c>
      <c r="J260" s="75" t="s">
        <v>683</v>
      </c>
      <c r="K260" s="211">
        <f>+E260/I260</f>
        <v>857481203.13607502</v>
      </c>
      <c r="L260" s="172" t="s">
        <v>684</v>
      </c>
      <c r="M260" s="1" t="s">
        <v>969</v>
      </c>
      <c r="N260" s="216">
        <f>+H260-K260+N259</f>
        <v>-5264133.9281206224</v>
      </c>
    </row>
    <row r="261" spans="1:18" ht="15" x14ac:dyDescent="0.25">
      <c r="A261" s="177" t="s">
        <v>534</v>
      </c>
      <c r="B261" s="348" t="s">
        <v>685</v>
      </c>
      <c r="C261" s="157" t="s">
        <v>51</v>
      </c>
      <c r="D261" s="55" t="s">
        <v>143</v>
      </c>
      <c r="E261" s="117">
        <v>1154760208.74</v>
      </c>
      <c r="F261" s="4" t="s">
        <v>686</v>
      </c>
      <c r="G261" s="205">
        <v>43973</v>
      </c>
      <c r="H261" s="163">
        <v>852687174</v>
      </c>
      <c r="I261" s="77">
        <f>[29]IPC!$S$13/78.05</f>
        <v>1.3542600896860988</v>
      </c>
      <c r="J261" s="75" t="s">
        <v>687</v>
      </c>
      <c r="K261" s="211">
        <f>+E261/I261</f>
        <v>852687174.00337744</v>
      </c>
      <c r="L261" s="172" t="s">
        <v>688</v>
      </c>
      <c r="M261" s="1" t="s">
        <v>968</v>
      </c>
      <c r="N261" s="216">
        <f>+H261-K261+N260</f>
        <v>-5264133.93149806</v>
      </c>
    </row>
    <row r="262" spans="1:18" ht="15" x14ac:dyDescent="0.25">
      <c r="A262" s="177" t="s">
        <v>534</v>
      </c>
      <c r="B262" s="348" t="s">
        <v>689</v>
      </c>
      <c r="C262" s="157" t="s">
        <v>51</v>
      </c>
      <c r="D262" s="55" t="s">
        <v>143</v>
      </c>
      <c r="E262" s="161">
        <v>1151045748.27</v>
      </c>
      <c r="F262" s="4" t="s">
        <v>690</v>
      </c>
      <c r="G262" s="205">
        <v>43998</v>
      </c>
      <c r="H262" s="163">
        <v>852687174</v>
      </c>
      <c r="I262" s="77">
        <f>[29]IPC!$S$14/78.05</f>
        <v>1.3499039077514414</v>
      </c>
      <c r="J262" s="75" t="s">
        <v>691</v>
      </c>
      <c r="K262" s="211">
        <f>+E262/I262</f>
        <v>852687173.99841964</v>
      </c>
      <c r="L262" s="172" t="s">
        <v>692</v>
      </c>
      <c r="M262" s="1" t="s">
        <v>967</v>
      </c>
      <c r="N262" s="216">
        <f>+H262-K262+N261</f>
        <v>-5264133.9299177025</v>
      </c>
    </row>
    <row r="263" spans="1:18" ht="15" x14ac:dyDescent="0.25">
      <c r="A263" s="177" t="s">
        <v>534</v>
      </c>
      <c r="B263" s="348" t="s">
        <v>693</v>
      </c>
      <c r="C263" s="157" t="s">
        <v>51</v>
      </c>
      <c r="D263" s="55" t="s">
        <v>143</v>
      </c>
      <c r="E263" s="161">
        <v>625016441</v>
      </c>
      <c r="F263" s="4" t="s">
        <v>694</v>
      </c>
      <c r="G263" s="205">
        <v>44026</v>
      </c>
      <c r="H263" s="163">
        <v>464728334</v>
      </c>
      <c r="I263" s="77">
        <f>[29]IPC!$S$15/78.05</f>
        <v>1.3449071108263935</v>
      </c>
      <c r="J263" s="75" t="s">
        <v>695</v>
      </c>
      <c r="K263" s="211">
        <f>+E263/I263</f>
        <v>464728334.0006668</v>
      </c>
      <c r="L263" s="172" t="s">
        <v>696</v>
      </c>
      <c r="M263" s="1" t="s">
        <v>966</v>
      </c>
      <c r="N263" s="216">
        <f>+H263-K263+N262</f>
        <v>-5264133.9305844996</v>
      </c>
    </row>
    <row r="264" spans="1:18" ht="15" x14ac:dyDescent="0.25">
      <c r="A264" s="177" t="s">
        <v>534</v>
      </c>
      <c r="B264" s="348" t="s">
        <v>841</v>
      </c>
      <c r="C264" s="157" t="s">
        <v>51</v>
      </c>
      <c r="D264" s="55" t="s">
        <v>143</v>
      </c>
      <c r="E264" s="161">
        <v>625016441</v>
      </c>
      <c r="F264" s="4" t="s">
        <v>840</v>
      </c>
      <c r="G264" s="205">
        <v>44068</v>
      </c>
      <c r="H264" s="163">
        <v>464728334</v>
      </c>
      <c r="I264" s="77">
        <f>[29]IPC!$S$16/78.05</f>
        <v>1.3449071108263935</v>
      </c>
      <c r="J264" s="75" t="s">
        <v>839</v>
      </c>
      <c r="K264" s="211">
        <f>+E264/I264</f>
        <v>464728334.0006668</v>
      </c>
      <c r="L264" s="172" t="s">
        <v>838</v>
      </c>
      <c r="M264" s="1" t="s">
        <v>837</v>
      </c>
      <c r="N264" s="216">
        <f>+H264-K264+N263</f>
        <v>-5264133.9312512968</v>
      </c>
    </row>
    <row r="265" spans="1:18" ht="15" x14ac:dyDescent="0.25">
      <c r="A265" s="177" t="s">
        <v>534</v>
      </c>
      <c r="B265" s="348" t="s">
        <v>836</v>
      </c>
      <c r="C265" s="157" t="s">
        <v>51</v>
      </c>
      <c r="D265" s="55" t="s">
        <v>143</v>
      </c>
      <c r="E265" s="161">
        <v>624956989.61000001</v>
      </c>
      <c r="F265" s="4" t="s">
        <v>835</v>
      </c>
      <c r="G265" s="205">
        <v>44088</v>
      </c>
      <c r="H265" s="163">
        <v>464728334</v>
      </c>
      <c r="I265" s="77">
        <f>[29]IPC!$S$17/78.05</f>
        <v>1.3447789878283152</v>
      </c>
      <c r="J265" s="75" t="s">
        <v>834</v>
      </c>
      <c r="K265" s="211">
        <f>+E265/I265</f>
        <v>464728401.66787827</v>
      </c>
      <c r="L265" s="172" t="s">
        <v>833</v>
      </c>
      <c r="M265" s="1" t="s">
        <v>832</v>
      </c>
      <c r="N265" s="54"/>
    </row>
    <row r="266" spans="1:18" ht="15" x14ac:dyDescent="0.25">
      <c r="A266" s="177" t="s">
        <v>534</v>
      </c>
      <c r="B266" s="844" t="s">
        <v>831</v>
      </c>
      <c r="C266" s="157" t="s">
        <v>51</v>
      </c>
      <c r="D266" s="55" t="s">
        <v>143</v>
      </c>
      <c r="E266" s="161">
        <v>624956898.61000001</v>
      </c>
      <c r="F266" s="4" t="s">
        <v>830</v>
      </c>
      <c r="G266" s="205">
        <v>44118</v>
      </c>
      <c r="H266" s="846">
        <v>464728334</v>
      </c>
      <c r="I266" s="77">
        <f>[29]IPC!$S$18/78.05</f>
        <v>1.3490070467648945</v>
      </c>
      <c r="J266" s="75" t="s">
        <v>829</v>
      </c>
      <c r="K266" s="211">
        <f>+E266/I266</f>
        <v>463271782.09241611</v>
      </c>
      <c r="L266" s="172" t="s">
        <v>828</v>
      </c>
      <c r="M266" s="1" t="s">
        <v>827</v>
      </c>
    </row>
    <row r="267" spans="1:18" ht="15" x14ac:dyDescent="0.25">
      <c r="A267" s="177" t="s">
        <v>534</v>
      </c>
      <c r="B267" s="845"/>
      <c r="C267" s="157" t="s">
        <v>51</v>
      </c>
      <c r="D267" s="55" t="s">
        <v>143</v>
      </c>
      <c r="E267" s="161">
        <v>1964898</v>
      </c>
      <c r="F267" s="4" t="s">
        <v>884</v>
      </c>
      <c r="G267" s="205">
        <v>44134</v>
      </c>
      <c r="H267" s="847"/>
      <c r="I267" s="77">
        <f>[29]IPC!$S$18/78.05</f>
        <v>1.3490070467648945</v>
      </c>
      <c r="J267" s="75" t="s">
        <v>829</v>
      </c>
      <c r="K267" s="211">
        <f>+E267/I267</f>
        <v>1456551.3239623895</v>
      </c>
      <c r="L267" s="172" t="s">
        <v>883</v>
      </c>
      <c r="M267" s="1" t="s">
        <v>882</v>
      </c>
    </row>
    <row r="268" spans="1:18" ht="15" x14ac:dyDescent="0.25">
      <c r="A268" s="177"/>
      <c r="B268" s="348" t="s">
        <v>1084</v>
      </c>
      <c r="C268" s="157" t="s">
        <v>51</v>
      </c>
      <c r="D268" s="55" t="s">
        <v>143</v>
      </c>
      <c r="E268" s="161">
        <f>626564543.07-E277</f>
        <v>625671407.25999999</v>
      </c>
      <c r="F268" s="4" t="s">
        <v>1083</v>
      </c>
      <c r="G268" s="205">
        <v>44187</v>
      </c>
      <c r="H268" s="163">
        <v>464728334</v>
      </c>
      <c r="I268" s="77">
        <f>[29]IPC!$S$20/78.05</f>
        <v>1.3463164638052532</v>
      </c>
      <c r="J268" s="75" t="s">
        <v>1078</v>
      </c>
      <c r="K268" s="211">
        <f>+E268/I268</f>
        <v>464728333.99926716</v>
      </c>
      <c r="L268" s="172" t="s">
        <v>1082</v>
      </c>
      <c r="M268" s="1" t="s">
        <v>1081</v>
      </c>
    </row>
    <row r="269" spans="1:18" ht="15" x14ac:dyDescent="0.25">
      <c r="A269" s="177"/>
      <c r="B269" s="348" t="s">
        <v>1080</v>
      </c>
      <c r="C269" s="157" t="s">
        <v>51</v>
      </c>
      <c r="D269" s="55" t="s">
        <v>143</v>
      </c>
      <c r="E269" s="161">
        <f>625671407.26</f>
        <v>625671407.25999999</v>
      </c>
      <c r="F269" s="4" t="s">
        <v>1079</v>
      </c>
      <c r="G269" s="205">
        <v>44180</v>
      </c>
      <c r="H269" s="163">
        <v>464728334</v>
      </c>
      <c r="I269" s="77">
        <f>[29]IPC!$S$20/78.05</f>
        <v>1.3463164638052532</v>
      </c>
      <c r="J269" s="75" t="s">
        <v>1078</v>
      </c>
      <c r="K269" s="211">
        <f>+E269/I269</f>
        <v>464728333.99926716</v>
      </c>
      <c r="L269" s="172" t="s">
        <v>1077</v>
      </c>
      <c r="M269" s="1" t="s">
        <v>1076</v>
      </c>
    </row>
    <row r="270" spans="1:18" ht="15" x14ac:dyDescent="0.25">
      <c r="A270" s="177"/>
      <c r="B270" s="348" t="s">
        <v>1388</v>
      </c>
      <c r="C270" s="157" t="s">
        <v>51</v>
      </c>
      <c r="D270" s="55" t="s">
        <v>143</v>
      </c>
      <c r="E270" s="161">
        <v>628053102.75999999</v>
      </c>
      <c r="F270" s="4" t="s">
        <v>1387</v>
      </c>
      <c r="G270" s="205">
        <v>44218</v>
      </c>
      <c r="H270" s="163">
        <v>464728334</v>
      </c>
      <c r="I270" s="77">
        <f>[29]IPC!$S$21/78.05</f>
        <v>1.3514413837283794</v>
      </c>
      <c r="J270" s="75" t="s">
        <v>1386</v>
      </c>
      <c r="K270" s="211">
        <f>+E270/I270</f>
        <v>464728334.000929</v>
      </c>
      <c r="L270" s="172" t="s">
        <v>1385</v>
      </c>
      <c r="M270" s="1" t="s">
        <v>1384</v>
      </c>
    </row>
    <row r="271" spans="1:18" s="118" customFormat="1" ht="15" x14ac:dyDescent="0.25">
      <c r="A271" s="177" t="s">
        <v>534</v>
      </c>
      <c r="B271" s="351" t="s">
        <v>697</v>
      </c>
      <c r="C271" s="351"/>
      <c r="D271" s="56"/>
      <c r="E271" s="119">
        <f>SUM(E225:E269)</f>
        <v>45458936875.919441</v>
      </c>
      <c r="F271" s="210"/>
      <c r="G271" s="209"/>
      <c r="H271" s="119">
        <f>SUM(H225:H269)</f>
        <v>35191102178.979996</v>
      </c>
      <c r="I271" s="120"/>
      <c r="J271" s="215"/>
      <c r="K271" s="214">
        <f>SUM(K225:K269)</f>
        <v>35196366379.994041</v>
      </c>
      <c r="L271" s="206">
        <f>+K271-H271</f>
        <v>5264201.0140457153</v>
      </c>
      <c r="M271" s="188"/>
      <c r="O271" s="57"/>
      <c r="P271" s="57"/>
      <c r="Q271" s="57"/>
      <c r="R271" s="57"/>
    </row>
    <row r="272" spans="1:18" ht="15" x14ac:dyDescent="0.25">
      <c r="A272" s="177" t="s">
        <v>534</v>
      </c>
      <c r="B272" s="157"/>
      <c r="C272" s="157"/>
      <c r="D272" s="55"/>
      <c r="E272" s="161">
        <f>+E268+E277</f>
        <v>626564543.07000005</v>
      </c>
      <c r="F272" s="160"/>
      <c r="G272" s="205"/>
      <c r="H272" s="163"/>
      <c r="I272" s="77"/>
      <c r="J272" s="75"/>
      <c r="K272" s="162"/>
      <c r="L272" s="348"/>
      <c r="M272" s="54"/>
    </row>
    <row r="273" spans="1:18" ht="15" x14ac:dyDescent="0.25">
      <c r="A273" s="177" t="s">
        <v>534</v>
      </c>
      <c r="B273" s="213" t="s">
        <v>698</v>
      </c>
      <c r="C273" s="157"/>
      <c r="D273" s="55"/>
      <c r="E273" s="161"/>
      <c r="F273" s="160"/>
      <c r="G273" s="205"/>
      <c r="H273" s="163"/>
      <c r="I273" s="77"/>
      <c r="J273" s="75"/>
      <c r="K273" s="162"/>
      <c r="L273" s="348"/>
      <c r="M273" s="54"/>
    </row>
    <row r="274" spans="1:18" ht="15" x14ac:dyDescent="0.25">
      <c r="A274" s="177" t="s">
        <v>534</v>
      </c>
      <c r="B274" s="353" t="s">
        <v>699</v>
      </c>
      <c r="C274" s="157" t="s">
        <v>826</v>
      </c>
      <c r="D274" s="55" t="s">
        <v>143</v>
      </c>
      <c r="E274" s="117">
        <v>496102</v>
      </c>
      <c r="F274" s="4" t="s">
        <v>700</v>
      </c>
      <c r="G274" s="205">
        <v>43432</v>
      </c>
      <c r="H274" s="163"/>
      <c r="I274" s="77">
        <f>142.67/111.82</f>
        <v>1.2758898229297084</v>
      </c>
      <c r="J274" s="75" t="s">
        <v>319</v>
      </c>
      <c r="K274" s="211">
        <f>+E274/I274</f>
        <v>388828.24448026915</v>
      </c>
      <c r="L274" s="172" t="s">
        <v>321</v>
      </c>
      <c r="M274" s="54"/>
    </row>
    <row r="275" spans="1:18" ht="29.25" x14ac:dyDescent="0.25">
      <c r="A275" s="177" t="s">
        <v>534</v>
      </c>
      <c r="B275" s="352" t="s">
        <v>701</v>
      </c>
      <c r="C275" s="157" t="s">
        <v>826</v>
      </c>
      <c r="D275" s="55" t="s">
        <v>143</v>
      </c>
      <c r="E275" s="117">
        <v>3773012.800566304</v>
      </c>
      <c r="F275" s="4" t="s">
        <v>702</v>
      </c>
      <c r="G275" s="205">
        <v>43748</v>
      </c>
      <c r="H275" s="163"/>
      <c r="I275" s="77">
        <f>103.26/111.82</f>
        <v>0.92344839921302102</v>
      </c>
      <c r="J275" s="75" t="s">
        <v>461</v>
      </c>
      <c r="K275" s="212">
        <v>2851865.67</v>
      </c>
      <c r="L275" s="172" t="s">
        <v>703</v>
      </c>
      <c r="M275" s="54"/>
    </row>
    <row r="276" spans="1:18" ht="15" x14ac:dyDescent="0.25">
      <c r="A276" s="177" t="s">
        <v>534</v>
      </c>
      <c r="B276" s="352" t="s">
        <v>704</v>
      </c>
      <c r="C276" s="157" t="s">
        <v>826</v>
      </c>
      <c r="D276" s="55" t="s">
        <v>143</v>
      </c>
      <c r="E276" s="117">
        <v>389605</v>
      </c>
      <c r="F276" s="4"/>
      <c r="G276" s="205">
        <v>43935</v>
      </c>
      <c r="H276" s="163"/>
      <c r="I276" s="77">
        <f>105.53/78.05</f>
        <v>1.35208199871877</v>
      </c>
      <c r="J276" s="75" t="s">
        <v>683</v>
      </c>
      <c r="K276" s="211">
        <f>+E276/I276</f>
        <v>288151.90230266278</v>
      </c>
      <c r="L276" s="172" t="s">
        <v>705</v>
      </c>
      <c r="M276" s="54"/>
    </row>
    <row r="277" spans="1:18" ht="15" x14ac:dyDescent="0.25">
      <c r="A277" s="177"/>
      <c r="B277" s="352" t="s">
        <v>1075</v>
      </c>
      <c r="C277" s="157" t="s">
        <v>826</v>
      </c>
      <c r="D277" s="55" t="s">
        <v>143</v>
      </c>
      <c r="E277" s="117">
        <f>+K277*I277</f>
        <v>893135.81000009703</v>
      </c>
      <c r="F277" s="4" t="s">
        <v>1096</v>
      </c>
      <c r="G277" s="205">
        <v>44187</v>
      </c>
      <c r="H277" s="163"/>
      <c r="I277" s="77">
        <f>[29]IPC!$S$20/78.05</f>
        <v>1.3463164638052532</v>
      </c>
      <c r="J277" s="75"/>
      <c r="K277" s="211">
        <v>663392.17710798979</v>
      </c>
      <c r="L277" s="172"/>
      <c r="M277" s="54"/>
    </row>
    <row r="278" spans="1:18" s="118" customFormat="1" ht="15" x14ac:dyDescent="0.25">
      <c r="A278" s="177" t="s">
        <v>534</v>
      </c>
      <c r="B278" s="351" t="s">
        <v>706</v>
      </c>
      <c r="C278" s="351"/>
      <c r="D278" s="56"/>
      <c r="E278" s="119">
        <f>SUM(E274:E276)</f>
        <v>4658719.8005663045</v>
      </c>
      <c r="F278" s="210"/>
      <c r="G278" s="209"/>
      <c r="H278" s="208">
        <f>SUM(H274:H276)</f>
        <v>0</v>
      </c>
      <c r="I278" s="119"/>
      <c r="J278" s="119"/>
      <c r="K278" s="207">
        <f>SUM(K274:K276)</f>
        <v>3528845.8167829318</v>
      </c>
      <c r="L278" s="206">
        <f>+K278-H278</f>
        <v>3528845.8167829318</v>
      </c>
      <c r="M278" s="188"/>
      <c r="O278" s="57"/>
      <c r="P278" s="57"/>
      <c r="Q278" s="57"/>
      <c r="R278" s="57"/>
    </row>
    <row r="279" spans="1:18" s="118" customFormat="1" ht="15" x14ac:dyDescent="0.25">
      <c r="A279" s="177" t="s">
        <v>534</v>
      </c>
      <c r="B279" s="351" t="s">
        <v>707</v>
      </c>
      <c r="C279" s="351"/>
      <c r="D279" s="56"/>
      <c r="E279" s="119">
        <f>+E271+E278</f>
        <v>45463595595.720009</v>
      </c>
      <c r="F279" s="210"/>
      <c r="G279" s="209"/>
      <c r="H279" s="208">
        <f>+H271+H278</f>
        <v>35191102178.979996</v>
      </c>
      <c r="I279" s="119"/>
      <c r="J279" s="119"/>
      <c r="K279" s="207">
        <f>+K271+K278</f>
        <v>35199895225.810822</v>
      </c>
      <c r="L279" s="206">
        <f>+K279-H279</f>
        <v>8793046.8308258057</v>
      </c>
      <c r="M279" s="188"/>
      <c r="O279" s="57"/>
      <c r="P279" s="57"/>
      <c r="Q279" s="57"/>
      <c r="R279" s="57"/>
    </row>
    <row r="280" spans="1:18" ht="15" hidden="1" x14ac:dyDescent="0.25">
      <c r="A280" s="177" t="s">
        <v>534</v>
      </c>
      <c r="B280" s="348"/>
      <c r="C280" s="157"/>
      <c r="D280" s="55"/>
      <c r="E280" s="161"/>
      <c r="F280" s="160"/>
      <c r="G280" s="205"/>
      <c r="H280" s="163"/>
      <c r="I280" s="77"/>
      <c r="J280" s="75"/>
      <c r="K280" s="162"/>
      <c r="L280" s="348"/>
      <c r="M280" s="54"/>
    </row>
    <row r="281" spans="1:18" ht="15" hidden="1" x14ac:dyDescent="0.25">
      <c r="A281" s="177" t="s">
        <v>534</v>
      </c>
      <c r="B281" s="348"/>
      <c r="C281" s="157"/>
      <c r="D281" s="55"/>
      <c r="E281" s="161"/>
      <c r="F281" s="160"/>
      <c r="G281" s="205"/>
      <c r="H281" s="163"/>
      <c r="I281" s="77"/>
      <c r="J281" s="75"/>
      <c r="K281" s="162"/>
      <c r="L281" s="348"/>
      <c r="M281" s="54"/>
    </row>
    <row r="282" spans="1:18" hidden="1" x14ac:dyDescent="0.2">
      <c r="A282" s="177" t="s">
        <v>534</v>
      </c>
      <c r="B282" s="187"/>
      <c r="C282" s="187"/>
      <c r="D282" s="54"/>
      <c r="E282" s="54"/>
      <c r="F282" s="54"/>
      <c r="G282" s="186"/>
      <c r="H282" s="185"/>
      <c r="I282" s="54"/>
      <c r="J282" s="54"/>
      <c r="K282" s="54"/>
      <c r="L282" s="54"/>
      <c r="M282" s="54"/>
    </row>
    <row r="283" spans="1:18" s="179" customFormat="1" ht="15" x14ac:dyDescent="0.25">
      <c r="A283" s="179" t="s">
        <v>478</v>
      </c>
      <c r="B283" s="355" t="s">
        <v>238</v>
      </c>
      <c r="C283" s="355"/>
      <c r="D283" s="355"/>
      <c r="E283" s="355"/>
      <c r="F283" s="355"/>
      <c r="G283" s="184"/>
      <c r="H283" s="355"/>
      <c r="I283" s="355"/>
      <c r="J283" s="355"/>
      <c r="K283" s="355"/>
      <c r="L283" s="355"/>
      <c r="M283" s="181"/>
      <c r="O283" s="180"/>
      <c r="P283" s="180"/>
      <c r="Q283" s="180"/>
      <c r="R283" s="180"/>
    </row>
    <row r="284" spans="1:18" s="179" customFormat="1" ht="15" x14ac:dyDescent="0.25">
      <c r="A284" s="183" t="s">
        <v>534</v>
      </c>
      <c r="B284" s="140" t="s">
        <v>130</v>
      </c>
      <c r="C284" s="141" t="s">
        <v>131</v>
      </c>
      <c r="D284" s="141" t="s">
        <v>132</v>
      </c>
      <c r="E284" s="848" t="s">
        <v>133</v>
      </c>
      <c r="F284" s="849"/>
      <c r="G284" s="848" t="s">
        <v>134</v>
      </c>
      <c r="H284" s="850"/>
      <c r="I284" s="850"/>
      <c r="J284" s="850"/>
      <c r="K284" s="849"/>
      <c r="L284" s="142" t="s">
        <v>97</v>
      </c>
      <c r="M284" s="142" t="s">
        <v>823</v>
      </c>
      <c r="O284" s="180"/>
      <c r="P284" s="180"/>
      <c r="Q284" s="180"/>
      <c r="R284" s="180"/>
    </row>
    <row r="285" spans="1:18" s="179" customFormat="1" ht="45" x14ac:dyDescent="0.25">
      <c r="A285" s="183" t="s">
        <v>534</v>
      </c>
      <c r="B285" s="140"/>
      <c r="C285" s="141"/>
      <c r="D285" s="141"/>
      <c r="E285" s="143" t="s">
        <v>135</v>
      </c>
      <c r="F285" s="143" t="s">
        <v>136</v>
      </c>
      <c r="G285" s="182" t="s">
        <v>617</v>
      </c>
      <c r="H285" s="143" t="s">
        <v>137</v>
      </c>
      <c r="I285" s="143" t="s">
        <v>138</v>
      </c>
      <c r="J285" s="143" t="s">
        <v>139</v>
      </c>
      <c r="K285" s="143" t="s">
        <v>140</v>
      </c>
      <c r="L285" s="142"/>
      <c r="M285" s="181"/>
      <c r="O285" s="180"/>
      <c r="P285" s="180"/>
      <c r="Q285" s="180"/>
      <c r="R285" s="180"/>
    </row>
    <row r="286" spans="1:18" ht="15" x14ac:dyDescent="0.2">
      <c r="A286" s="177" t="s">
        <v>534</v>
      </c>
      <c r="B286" s="348" t="s">
        <v>141</v>
      </c>
      <c r="C286" s="156" t="s">
        <v>22</v>
      </c>
      <c r="D286" s="55" t="s">
        <v>143</v>
      </c>
      <c r="E286" s="139">
        <v>15367645546</v>
      </c>
      <c r="F286" s="204" t="s">
        <v>239</v>
      </c>
      <c r="G286" s="178">
        <v>42913</v>
      </c>
      <c r="H286" s="174">
        <v>12478470154</v>
      </c>
      <c r="I286" s="39">
        <f>137.71/111.82</f>
        <v>1.2315328206045431</v>
      </c>
      <c r="J286" s="31" t="s">
        <v>185</v>
      </c>
      <c r="K286" s="50">
        <f>+E286/I286</f>
        <v>12478470154.336794</v>
      </c>
      <c r="L286" s="172" t="s">
        <v>178</v>
      </c>
      <c r="M286" s="54" t="s">
        <v>965</v>
      </c>
    </row>
    <row r="287" spans="1:18" ht="15" hidden="1" x14ac:dyDescent="0.2">
      <c r="A287" s="177" t="s">
        <v>825</v>
      </c>
      <c r="B287" s="348"/>
      <c r="C287" s="157"/>
      <c r="D287" s="55"/>
      <c r="E287" s="158"/>
      <c r="F287" s="354"/>
      <c r="G287" s="178"/>
      <c r="H287" s="174"/>
      <c r="I287" s="39"/>
      <c r="J287" s="31"/>
      <c r="K287" s="159"/>
      <c r="L287" s="348"/>
      <c r="M287" s="54"/>
    </row>
    <row r="288" spans="1:18" ht="15" hidden="1" x14ac:dyDescent="0.2">
      <c r="A288" s="177" t="s">
        <v>825</v>
      </c>
      <c r="B288" s="348"/>
      <c r="C288" s="157"/>
      <c r="D288" s="55"/>
      <c r="E288" s="158"/>
      <c r="F288" s="354"/>
      <c r="G288" s="178"/>
      <c r="H288" s="174"/>
      <c r="I288" s="39"/>
      <c r="J288" s="31"/>
      <c r="K288" s="159"/>
      <c r="L288" s="348"/>
      <c r="M288" s="54"/>
    </row>
    <row r="289" spans="1:18" hidden="1" x14ac:dyDescent="0.2">
      <c r="A289" s="177" t="s">
        <v>825</v>
      </c>
      <c r="B289" s="187"/>
      <c r="C289" s="187"/>
      <c r="D289" s="54"/>
      <c r="E289" s="54"/>
      <c r="F289" s="54"/>
      <c r="G289" s="186"/>
      <c r="H289" s="185"/>
      <c r="I289" s="54"/>
      <c r="J289" s="54"/>
      <c r="K289" s="54"/>
      <c r="L289" s="54"/>
      <c r="M289" s="54"/>
    </row>
    <row r="290" spans="1:18" hidden="1" x14ac:dyDescent="0.2">
      <c r="A290" s="177" t="s">
        <v>825</v>
      </c>
      <c r="B290" s="187"/>
      <c r="C290" s="187"/>
      <c r="D290" s="54"/>
      <c r="E290" s="54"/>
      <c r="F290" s="54"/>
      <c r="G290" s="186"/>
      <c r="H290" s="185"/>
      <c r="I290" s="54"/>
      <c r="J290" s="54"/>
      <c r="K290" s="54"/>
      <c r="L290" s="54"/>
      <c r="M290" s="54"/>
    </row>
    <row r="291" spans="1:18" hidden="1" x14ac:dyDescent="0.2">
      <c r="A291" s="177" t="s">
        <v>825</v>
      </c>
      <c r="B291" s="187"/>
      <c r="C291" s="187"/>
      <c r="D291" s="54"/>
      <c r="E291" s="54"/>
      <c r="F291" s="54"/>
      <c r="G291" s="186"/>
      <c r="H291" s="185"/>
      <c r="I291" s="54"/>
      <c r="J291" s="54"/>
      <c r="K291" s="54"/>
      <c r="L291" s="54"/>
      <c r="M291" s="54"/>
    </row>
    <row r="292" spans="1:18" s="179" customFormat="1" ht="15" x14ac:dyDescent="0.25">
      <c r="A292" s="179" t="s">
        <v>534</v>
      </c>
      <c r="B292" s="355" t="s">
        <v>240</v>
      </c>
      <c r="C292" s="355"/>
      <c r="D292" s="355"/>
      <c r="E292" s="355"/>
      <c r="F292" s="355"/>
      <c r="G292" s="184"/>
      <c r="H292" s="355"/>
      <c r="I292" s="355"/>
      <c r="J292" s="355"/>
      <c r="K292" s="355"/>
      <c r="L292" s="355"/>
      <c r="M292" s="181"/>
      <c r="O292" s="180"/>
      <c r="P292" s="180"/>
      <c r="Q292" s="180"/>
      <c r="R292" s="180"/>
    </row>
    <row r="293" spans="1:18" s="179" customFormat="1" ht="15" x14ac:dyDescent="0.25">
      <c r="A293" s="179" t="s">
        <v>474</v>
      </c>
      <c r="B293" s="355" t="s">
        <v>241</v>
      </c>
      <c r="C293" s="355"/>
      <c r="D293" s="355"/>
      <c r="E293" s="355"/>
      <c r="F293" s="355"/>
      <c r="G293" s="184"/>
      <c r="H293" s="355"/>
      <c r="I293" s="355"/>
      <c r="J293" s="355"/>
      <c r="K293" s="355"/>
      <c r="L293" s="355"/>
      <c r="M293" s="181"/>
      <c r="O293" s="180"/>
      <c r="P293" s="180"/>
      <c r="Q293" s="180"/>
      <c r="R293" s="180"/>
    </row>
    <row r="294" spans="1:18" s="179" customFormat="1" ht="15" x14ac:dyDescent="0.25">
      <c r="A294" s="183" t="s">
        <v>534</v>
      </c>
      <c r="B294" s="140" t="s">
        <v>130</v>
      </c>
      <c r="C294" s="141" t="s">
        <v>131</v>
      </c>
      <c r="D294" s="141" t="s">
        <v>132</v>
      </c>
      <c r="E294" s="848" t="s">
        <v>133</v>
      </c>
      <c r="F294" s="849"/>
      <c r="G294" s="848" t="s">
        <v>134</v>
      </c>
      <c r="H294" s="850"/>
      <c r="I294" s="850"/>
      <c r="J294" s="850"/>
      <c r="K294" s="849"/>
      <c r="L294" s="142" t="s">
        <v>97</v>
      </c>
      <c r="M294" s="142" t="s">
        <v>823</v>
      </c>
      <c r="O294" s="180"/>
      <c r="P294" s="180"/>
      <c r="Q294" s="180"/>
      <c r="R294" s="180"/>
    </row>
    <row r="295" spans="1:18" s="179" customFormat="1" ht="45" x14ac:dyDescent="0.25">
      <c r="A295" s="183" t="s">
        <v>534</v>
      </c>
      <c r="B295" s="140"/>
      <c r="C295" s="141"/>
      <c r="D295" s="141"/>
      <c r="E295" s="143" t="s">
        <v>135</v>
      </c>
      <c r="F295" s="143" t="s">
        <v>136</v>
      </c>
      <c r="G295" s="182" t="s">
        <v>617</v>
      </c>
      <c r="H295" s="143" t="s">
        <v>137</v>
      </c>
      <c r="I295" s="143" t="s">
        <v>138</v>
      </c>
      <c r="J295" s="143" t="s">
        <v>139</v>
      </c>
      <c r="K295" s="143" t="s">
        <v>140</v>
      </c>
      <c r="L295" s="142"/>
      <c r="M295" s="181"/>
      <c r="O295" s="180"/>
      <c r="P295" s="180"/>
      <c r="Q295" s="180"/>
      <c r="R295" s="180"/>
    </row>
    <row r="296" spans="1:18" ht="28.5" x14ac:dyDescent="0.2">
      <c r="A296" s="177" t="s">
        <v>534</v>
      </c>
      <c r="B296" s="348" t="s">
        <v>141</v>
      </c>
      <c r="C296" s="354" t="s">
        <v>708</v>
      </c>
      <c r="D296" s="55" t="s">
        <v>143</v>
      </c>
      <c r="E296" s="154">
        <v>3039215719</v>
      </c>
      <c r="F296" s="198" t="s">
        <v>709</v>
      </c>
      <c r="G296" s="197" t="s">
        <v>242</v>
      </c>
      <c r="H296" s="201">
        <v>2456948393</v>
      </c>
      <c r="I296" s="39">
        <f>138.32/111.82</f>
        <v>1.2369880164550171</v>
      </c>
      <c r="J296" s="79" t="s">
        <v>335</v>
      </c>
      <c r="K296" s="155">
        <f>+E296/I296</f>
        <v>2456948392.8468766</v>
      </c>
      <c r="L296" s="172" t="s">
        <v>243</v>
      </c>
      <c r="M296" s="54"/>
      <c r="O296" s="180"/>
      <c r="P296" s="180"/>
      <c r="Q296" s="180"/>
    </row>
    <row r="297" spans="1:18" ht="15" customHeight="1" x14ac:dyDescent="0.2">
      <c r="A297" s="177" t="s">
        <v>534</v>
      </c>
      <c r="B297" s="348" t="s">
        <v>145</v>
      </c>
      <c r="C297" s="354" t="s">
        <v>708</v>
      </c>
      <c r="D297" s="55" t="s">
        <v>143</v>
      </c>
      <c r="E297" s="154">
        <f>11645347</f>
        <v>11645347</v>
      </c>
      <c r="F297" s="198" t="s">
        <v>710</v>
      </c>
      <c r="G297" s="197">
        <v>43110</v>
      </c>
      <c r="H297" s="861">
        <v>2456948393</v>
      </c>
      <c r="I297" s="39">
        <f>138.85/111.82</f>
        <v>1.2417277767841173</v>
      </c>
      <c r="J297" s="203" t="s">
        <v>231</v>
      </c>
      <c r="K297" s="155">
        <f>+E297/I297</f>
        <v>9378341.3866762705</v>
      </c>
      <c r="L297" s="172" t="s">
        <v>243</v>
      </c>
      <c r="M297" s="54" t="s">
        <v>964</v>
      </c>
      <c r="O297" s="180"/>
      <c r="P297" s="180"/>
      <c r="Q297" s="180"/>
    </row>
    <row r="298" spans="1:18" ht="14.25" x14ac:dyDescent="0.2">
      <c r="A298" s="177"/>
      <c r="B298" s="348" t="s">
        <v>145</v>
      </c>
      <c r="C298" s="354" t="s">
        <v>708</v>
      </c>
      <c r="D298" s="55" t="s">
        <v>143</v>
      </c>
      <c r="E298" s="154">
        <v>3039215719</v>
      </c>
      <c r="F298" s="198" t="s">
        <v>710</v>
      </c>
      <c r="G298" s="197">
        <v>43109</v>
      </c>
      <c r="H298" s="862"/>
      <c r="I298" s="39">
        <f>138.85/111.82</f>
        <v>1.2417277767841173</v>
      </c>
      <c r="J298" s="203" t="s">
        <v>231</v>
      </c>
      <c r="K298" s="155">
        <f>+E298/I298</f>
        <v>2447570051.8442926</v>
      </c>
      <c r="L298" s="172"/>
      <c r="M298" s="54" t="s">
        <v>963</v>
      </c>
      <c r="O298" s="180"/>
      <c r="P298" s="180"/>
      <c r="Q298" s="180"/>
    </row>
    <row r="299" spans="1:18" ht="14.25" x14ac:dyDescent="0.2">
      <c r="A299" s="177" t="s">
        <v>534</v>
      </c>
      <c r="B299" s="348" t="s">
        <v>146</v>
      </c>
      <c r="C299" s="354" t="s">
        <v>708</v>
      </c>
      <c r="D299" s="55" t="s">
        <v>143</v>
      </c>
      <c r="E299" s="154">
        <v>3069977012</v>
      </c>
      <c r="F299" s="198" t="s">
        <v>711</v>
      </c>
      <c r="G299" s="197">
        <v>43150</v>
      </c>
      <c r="H299" s="201">
        <v>2456948393</v>
      </c>
      <c r="I299" s="39">
        <f>139.72/111.82</f>
        <v>1.2495081380790556</v>
      </c>
      <c r="J299" s="76" t="s">
        <v>244</v>
      </c>
      <c r="K299" s="155">
        <f>+E299/I299</f>
        <v>2456948393.0850272</v>
      </c>
      <c r="L299" s="172" t="s">
        <v>243</v>
      </c>
      <c r="M299" s="54" t="s">
        <v>962</v>
      </c>
      <c r="O299" s="180"/>
      <c r="P299" s="180"/>
      <c r="Q299" s="180"/>
    </row>
    <row r="300" spans="1:18" ht="14.25" x14ac:dyDescent="0.2">
      <c r="A300" s="177" t="s">
        <v>534</v>
      </c>
      <c r="B300" s="348" t="s">
        <v>147</v>
      </c>
      <c r="C300" s="354" t="s">
        <v>708</v>
      </c>
      <c r="D300" s="55" t="s">
        <v>143</v>
      </c>
      <c r="E300" s="154">
        <v>3069977012</v>
      </c>
      <c r="F300" s="198" t="s">
        <v>712</v>
      </c>
      <c r="G300" s="197">
        <v>43157</v>
      </c>
      <c r="H300" s="201">
        <v>2456948393</v>
      </c>
      <c r="I300" s="39">
        <f>139.72/111.82</f>
        <v>1.2495081380790556</v>
      </c>
      <c r="J300" s="76" t="s">
        <v>245</v>
      </c>
      <c r="K300" s="155">
        <f>+E300/I300</f>
        <v>2456948393.0850272</v>
      </c>
      <c r="L300" s="172" t="s">
        <v>218</v>
      </c>
      <c r="M300" s="54"/>
      <c r="O300" s="180"/>
      <c r="P300" s="180"/>
      <c r="Q300" s="180"/>
    </row>
    <row r="301" spans="1:18" ht="14.25" x14ac:dyDescent="0.2">
      <c r="A301" s="177" t="s">
        <v>534</v>
      </c>
      <c r="B301" s="145" t="s">
        <v>148</v>
      </c>
      <c r="C301" s="146" t="s">
        <v>708</v>
      </c>
      <c r="D301" s="58" t="s">
        <v>143</v>
      </c>
      <c r="E301" s="155">
        <v>3091729640</v>
      </c>
      <c r="F301" s="148" t="s">
        <v>713</v>
      </c>
      <c r="G301" s="195">
        <v>43182</v>
      </c>
      <c r="H301" s="201">
        <v>2456948393</v>
      </c>
      <c r="I301" s="74">
        <f>140.71/111.82</f>
        <v>1.2583616526560546</v>
      </c>
      <c r="J301" s="76" t="s">
        <v>237</v>
      </c>
      <c r="K301" s="155">
        <f>+E301/I301</f>
        <v>2456948392.7567334</v>
      </c>
      <c r="L301" s="193" t="s">
        <v>218</v>
      </c>
      <c r="M301" s="54" t="s">
        <v>961</v>
      </c>
      <c r="O301" s="180"/>
      <c r="P301" s="180"/>
      <c r="Q301" s="180"/>
    </row>
    <row r="302" spans="1:18" ht="14.25" x14ac:dyDescent="0.2">
      <c r="A302" s="177" t="s">
        <v>534</v>
      </c>
      <c r="B302" s="348" t="s">
        <v>149</v>
      </c>
      <c r="C302" s="354" t="s">
        <v>708</v>
      </c>
      <c r="D302" s="55" t="s">
        <v>143</v>
      </c>
      <c r="E302" s="154">
        <f>3099200240</f>
        <v>3099200240</v>
      </c>
      <c r="F302" s="198" t="s">
        <v>714</v>
      </c>
      <c r="G302" s="197">
        <v>43237</v>
      </c>
      <c r="H302" s="861">
        <v>2456948393</v>
      </c>
      <c r="I302" s="74">
        <f>141.7/111.82</f>
        <v>1.2672151672330532</v>
      </c>
      <c r="J302" s="76" t="s">
        <v>284</v>
      </c>
      <c r="K302" s="155">
        <f>+E302/I302</f>
        <v>2445677987.5568099</v>
      </c>
      <c r="L302" s="172" t="s">
        <v>218</v>
      </c>
      <c r="M302" s="54" t="s">
        <v>960</v>
      </c>
      <c r="N302" s="202" t="s">
        <v>959</v>
      </c>
      <c r="O302" s="180"/>
      <c r="P302" s="180"/>
      <c r="Q302" s="180"/>
    </row>
    <row r="303" spans="1:18" ht="14.25" x14ac:dyDescent="0.2">
      <c r="A303" s="177"/>
      <c r="B303" s="348" t="s">
        <v>149</v>
      </c>
      <c r="C303" s="354" t="s">
        <v>708</v>
      </c>
      <c r="D303" s="55" t="s">
        <v>143</v>
      </c>
      <c r="E303" s="154">
        <v>14282029</v>
      </c>
      <c r="F303" s="198" t="s">
        <v>714</v>
      </c>
      <c r="G303" s="197">
        <v>43237</v>
      </c>
      <c r="H303" s="862"/>
      <c r="I303" s="74">
        <f>141.7/111.82</f>
        <v>1.2672151672330532</v>
      </c>
      <c r="J303" s="76" t="s">
        <v>284</v>
      </c>
      <c r="K303" s="155">
        <f>+E303/I303</f>
        <v>11270405.665349329</v>
      </c>
      <c r="L303" s="172"/>
      <c r="M303" s="54" t="s">
        <v>958</v>
      </c>
      <c r="O303" s="180"/>
      <c r="P303" s="180"/>
      <c r="Q303" s="180"/>
    </row>
    <row r="304" spans="1:18" ht="14.25" x14ac:dyDescent="0.2">
      <c r="A304" s="177" t="s">
        <v>534</v>
      </c>
      <c r="B304" s="348" t="s">
        <v>150</v>
      </c>
      <c r="C304" s="354" t="s">
        <v>708</v>
      </c>
      <c r="D304" s="55" t="s">
        <v>143</v>
      </c>
      <c r="E304" s="154">
        <v>3113482269</v>
      </c>
      <c r="F304" s="198" t="s">
        <v>715</v>
      </c>
      <c r="G304" s="197">
        <v>43249</v>
      </c>
      <c r="H304" s="201">
        <v>2456948393</v>
      </c>
      <c r="I304" s="74">
        <f>141.7/111.82</f>
        <v>1.2672151672330532</v>
      </c>
      <c r="J304" s="76" t="s">
        <v>285</v>
      </c>
      <c r="K304" s="155">
        <f>+E304/I304</f>
        <v>2456948393.2221594</v>
      </c>
      <c r="L304" s="172" t="s">
        <v>218</v>
      </c>
      <c r="M304" s="54" t="s">
        <v>957</v>
      </c>
      <c r="O304" s="180"/>
      <c r="P304" s="180"/>
      <c r="Q304" s="180"/>
    </row>
    <row r="305" spans="1:17" ht="14.25" x14ac:dyDescent="0.2">
      <c r="A305" s="177" t="s">
        <v>534</v>
      </c>
      <c r="B305" s="348" t="s">
        <v>151</v>
      </c>
      <c r="C305" s="354" t="s">
        <v>708</v>
      </c>
      <c r="D305" s="55" t="s">
        <v>143</v>
      </c>
      <c r="E305" s="154">
        <v>3126226233</v>
      </c>
      <c r="F305" s="198" t="s">
        <v>716</v>
      </c>
      <c r="G305" s="197">
        <v>43305</v>
      </c>
      <c r="H305" s="201">
        <v>2456948393</v>
      </c>
      <c r="I305" s="74">
        <f>142.28/111.82</f>
        <v>1.272402074763012</v>
      </c>
      <c r="J305" s="76" t="s">
        <v>302</v>
      </c>
      <c r="K305" s="155">
        <f>+E305/I305</f>
        <v>2456948393.1266518</v>
      </c>
      <c r="L305" s="172" t="s">
        <v>243</v>
      </c>
      <c r="M305" s="54" t="s">
        <v>956</v>
      </c>
      <c r="O305" s="180"/>
      <c r="P305" s="180"/>
      <c r="Q305" s="180"/>
    </row>
    <row r="306" spans="1:17" ht="14.25" x14ac:dyDescent="0.2">
      <c r="A306" s="177" t="s">
        <v>534</v>
      </c>
      <c r="B306" s="348" t="s">
        <v>179</v>
      </c>
      <c r="C306" s="354" t="s">
        <v>708</v>
      </c>
      <c r="D306" s="55" t="s">
        <v>143</v>
      </c>
      <c r="E306" s="154">
        <v>3126226233</v>
      </c>
      <c r="F306" s="198" t="s">
        <v>717</v>
      </c>
      <c r="G306" s="197">
        <v>43313</v>
      </c>
      <c r="H306" s="201">
        <v>2456948393</v>
      </c>
      <c r="I306" s="74">
        <f>142.28/111.82</f>
        <v>1.272402074763012</v>
      </c>
      <c r="J306" s="76" t="s">
        <v>302</v>
      </c>
      <c r="K306" s="155">
        <f>+E306/I306</f>
        <v>2456948393.1266518</v>
      </c>
      <c r="L306" s="172" t="s">
        <v>218</v>
      </c>
      <c r="M306" s="54" t="s">
        <v>955</v>
      </c>
      <c r="O306" s="180"/>
      <c r="P306" s="180"/>
      <c r="Q306" s="180"/>
    </row>
    <row r="307" spans="1:17" ht="28.5" x14ac:dyDescent="0.2">
      <c r="A307" s="177" t="s">
        <v>534</v>
      </c>
      <c r="B307" s="145" t="s">
        <v>180</v>
      </c>
      <c r="C307" s="146" t="s">
        <v>708</v>
      </c>
      <c r="D307" s="58" t="s">
        <v>143</v>
      </c>
      <c r="E307" s="155">
        <v>3122051486</v>
      </c>
      <c r="F307" s="148" t="s">
        <v>718</v>
      </c>
      <c r="G307" s="195">
        <v>43353</v>
      </c>
      <c r="H307" s="201">
        <v>2456948393</v>
      </c>
      <c r="I307" s="74">
        <f>142.27/111.82</f>
        <v>1.2723126453228404</v>
      </c>
      <c r="J307" s="76" t="s">
        <v>310</v>
      </c>
      <c r="K307" s="155">
        <f>+E307/I307</f>
        <v>2453839861.9843955</v>
      </c>
      <c r="L307" s="172" t="s">
        <v>719</v>
      </c>
      <c r="M307" s="54" t="s">
        <v>954</v>
      </c>
      <c r="O307" s="180"/>
      <c r="P307" s="180"/>
      <c r="Q307" s="180"/>
    </row>
    <row r="308" spans="1:17" ht="14.25" x14ac:dyDescent="0.2">
      <c r="A308" s="177" t="s">
        <v>534</v>
      </c>
      <c r="B308" s="348" t="s">
        <v>181</v>
      </c>
      <c r="C308" s="354" t="s">
        <v>708</v>
      </c>
      <c r="D308" s="55" t="s">
        <v>143</v>
      </c>
      <c r="E308" s="154">
        <v>3131060150</v>
      </c>
      <c r="F308" s="198" t="s">
        <v>720</v>
      </c>
      <c r="G308" s="197">
        <v>43384</v>
      </c>
      <c r="H308" s="201">
        <v>2456948393</v>
      </c>
      <c r="I308" s="74">
        <f>142.5/111.82</f>
        <v>1.2743695224467895</v>
      </c>
      <c r="J308" s="76" t="s">
        <v>317</v>
      </c>
      <c r="K308" s="155">
        <f>+E308/I308</f>
        <v>2456948392.7929826</v>
      </c>
      <c r="L308" s="172" t="s">
        <v>218</v>
      </c>
      <c r="M308" s="54" t="s">
        <v>953</v>
      </c>
      <c r="O308" s="180"/>
      <c r="P308" s="180"/>
      <c r="Q308" s="180"/>
    </row>
    <row r="309" spans="1:17" ht="14.25" x14ac:dyDescent="0.2">
      <c r="A309" s="177" t="s">
        <v>534</v>
      </c>
      <c r="B309" s="348" t="s">
        <v>182</v>
      </c>
      <c r="C309" s="354" t="s">
        <v>708</v>
      </c>
      <c r="D309" s="55" t="s">
        <v>143</v>
      </c>
      <c r="E309" s="154">
        <v>3131060150</v>
      </c>
      <c r="F309" s="198" t="s">
        <v>721</v>
      </c>
      <c r="G309" s="197">
        <v>43384</v>
      </c>
      <c r="H309" s="201">
        <v>2456948393</v>
      </c>
      <c r="I309" s="74">
        <f>142.5/111.82</f>
        <v>1.2743695224467895</v>
      </c>
      <c r="J309" s="76" t="s">
        <v>317</v>
      </c>
      <c r="K309" s="155">
        <f>+E309/I309</f>
        <v>2456948392.7929826</v>
      </c>
      <c r="L309" s="172" t="s">
        <v>218</v>
      </c>
      <c r="M309" s="54" t="s">
        <v>953</v>
      </c>
      <c r="O309" s="180"/>
      <c r="P309" s="180"/>
      <c r="Q309" s="180"/>
    </row>
    <row r="310" spans="1:17" ht="14.25" x14ac:dyDescent="0.2">
      <c r="A310" s="177" t="s">
        <v>534</v>
      </c>
      <c r="B310" s="348"/>
      <c r="C310" s="354" t="s">
        <v>708</v>
      </c>
      <c r="D310" s="55" t="s">
        <v>143</v>
      </c>
      <c r="E310" s="154">
        <v>4008101</v>
      </c>
      <c r="F310" s="198" t="s">
        <v>323</v>
      </c>
      <c r="G310" s="197">
        <v>43431</v>
      </c>
      <c r="H310" s="201"/>
      <c r="I310" s="74">
        <f>142.5/111.82</f>
        <v>1.2743695224467895</v>
      </c>
      <c r="J310" s="76" t="s">
        <v>324</v>
      </c>
      <c r="K310" s="155">
        <f>+E310/I310</f>
        <v>3145163.8864561403</v>
      </c>
      <c r="L310" s="172" t="s">
        <v>325</v>
      </c>
      <c r="M310" s="54" t="s">
        <v>951</v>
      </c>
      <c r="N310" s="169" t="s">
        <v>952</v>
      </c>
      <c r="O310" s="180"/>
      <c r="P310" s="180"/>
      <c r="Q310" s="180"/>
    </row>
    <row r="311" spans="1:17" ht="14.25" x14ac:dyDescent="0.2">
      <c r="A311" s="177" t="s">
        <v>534</v>
      </c>
      <c r="B311" s="348" t="s">
        <v>183</v>
      </c>
      <c r="C311" s="354" t="s">
        <v>708</v>
      </c>
      <c r="D311" s="55" t="s">
        <v>143</v>
      </c>
      <c r="E311" s="154">
        <v>3134795450</v>
      </c>
      <c r="F311" s="198" t="s">
        <v>722</v>
      </c>
      <c r="G311" s="197">
        <v>43432</v>
      </c>
      <c r="H311" s="201">
        <v>2456948393</v>
      </c>
      <c r="I311" s="74">
        <f>142.67/111.82</f>
        <v>1.2758898229297084</v>
      </c>
      <c r="J311" s="76" t="s">
        <v>324</v>
      </c>
      <c r="K311" s="155">
        <f>+E311/I311</f>
        <v>2456948392.9277353</v>
      </c>
      <c r="L311" s="172" t="s">
        <v>218</v>
      </c>
      <c r="M311" s="54" t="s">
        <v>951</v>
      </c>
      <c r="N311" s="202" t="s">
        <v>950</v>
      </c>
      <c r="O311" s="180"/>
      <c r="P311" s="180"/>
      <c r="Q311" s="180"/>
    </row>
    <row r="312" spans="1:17" ht="14.25" x14ac:dyDescent="0.2">
      <c r="A312" s="177" t="s">
        <v>534</v>
      </c>
      <c r="B312" s="348" t="s">
        <v>184</v>
      </c>
      <c r="C312" s="354" t="s">
        <v>708</v>
      </c>
      <c r="D312" s="55" t="s">
        <v>143</v>
      </c>
      <c r="E312" s="154">
        <v>3138530750</v>
      </c>
      <c r="F312" s="198" t="s">
        <v>723</v>
      </c>
      <c r="G312" s="197">
        <v>43444</v>
      </c>
      <c r="H312" s="201">
        <v>2456948393</v>
      </c>
      <c r="I312" s="74">
        <f>142.84/111.82</f>
        <v>1.2774101234126276</v>
      </c>
      <c r="J312" s="76" t="s">
        <v>326</v>
      </c>
      <c r="K312" s="155">
        <f>+E312/I312</f>
        <v>2456948393.0621672</v>
      </c>
      <c r="L312" s="172" t="s">
        <v>218</v>
      </c>
      <c r="M312" s="54" t="s">
        <v>949</v>
      </c>
      <c r="O312" s="180"/>
      <c r="P312" s="180"/>
      <c r="Q312" s="180"/>
    </row>
    <row r="313" spans="1:17" ht="14.25" x14ac:dyDescent="0.2">
      <c r="A313" s="177" t="s">
        <v>534</v>
      </c>
      <c r="B313" s="348" t="s">
        <v>186</v>
      </c>
      <c r="C313" s="354" t="s">
        <v>708</v>
      </c>
      <c r="D313" s="55" t="s">
        <v>143</v>
      </c>
      <c r="E313" s="154">
        <v>3138530750</v>
      </c>
      <c r="F313" s="198" t="s">
        <v>724</v>
      </c>
      <c r="G313" s="197">
        <v>43444</v>
      </c>
      <c r="H313" s="201">
        <v>2456948393</v>
      </c>
      <c r="I313" s="74">
        <f>142.84/111.82</f>
        <v>1.2774101234126276</v>
      </c>
      <c r="J313" s="76" t="s">
        <v>326</v>
      </c>
      <c r="K313" s="155">
        <f>+E313/I313</f>
        <v>2456948393.0621672</v>
      </c>
      <c r="L313" s="172" t="s">
        <v>218</v>
      </c>
      <c r="M313" s="54" t="s">
        <v>949</v>
      </c>
      <c r="O313" s="180"/>
      <c r="P313" s="180"/>
      <c r="Q313" s="180"/>
    </row>
    <row r="314" spans="1:17" ht="14.25" x14ac:dyDescent="0.2">
      <c r="A314" s="177" t="s">
        <v>534</v>
      </c>
      <c r="B314" s="348" t="s">
        <v>188</v>
      </c>
      <c r="C314" s="354" t="s">
        <v>708</v>
      </c>
      <c r="D314" s="55" t="s">
        <v>143</v>
      </c>
      <c r="E314" s="154">
        <v>3166875084</v>
      </c>
      <c r="F314" s="198" t="s">
        <v>725</v>
      </c>
      <c r="G314" s="197">
        <v>43507</v>
      </c>
      <c r="H314" s="201">
        <v>2456948393</v>
      </c>
      <c r="I314" s="74">
        <f>100.6/78.05</f>
        <v>1.2889173606662396</v>
      </c>
      <c r="J314" s="76" t="s">
        <v>338</v>
      </c>
      <c r="K314" s="155">
        <f>+E314/I314</f>
        <v>2457003979.1868787</v>
      </c>
      <c r="L314" s="172" t="s">
        <v>218</v>
      </c>
      <c r="M314" s="54" t="s">
        <v>948</v>
      </c>
      <c r="O314" s="180"/>
      <c r="P314" s="180"/>
      <c r="Q314" s="180"/>
    </row>
    <row r="315" spans="1:17" ht="14.25" x14ac:dyDescent="0.2">
      <c r="A315" s="177" t="s">
        <v>534</v>
      </c>
      <c r="B315" s="348" t="s">
        <v>190</v>
      </c>
      <c r="C315" s="354" t="s">
        <v>708</v>
      </c>
      <c r="D315" s="55" t="s">
        <v>143</v>
      </c>
      <c r="E315" s="154">
        <v>7000000000</v>
      </c>
      <c r="F315" s="198" t="s">
        <v>726</v>
      </c>
      <c r="G315" s="197">
        <v>43550</v>
      </c>
      <c r="H315" s="201">
        <v>2456948393</v>
      </c>
      <c r="I315" s="74">
        <f>101.18/78.05</f>
        <v>1.2963484945547727</v>
      </c>
      <c r="J315" s="76" t="s">
        <v>345</v>
      </c>
      <c r="K315" s="155">
        <f>+E315/I315</f>
        <v>5399782565.7244511</v>
      </c>
      <c r="L315" s="172" t="s">
        <v>346</v>
      </c>
      <c r="M315" s="54" t="s">
        <v>947</v>
      </c>
      <c r="O315" s="180"/>
      <c r="P315" s="180"/>
      <c r="Q315" s="180"/>
    </row>
    <row r="316" spans="1:17" ht="15" x14ac:dyDescent="0.2">
      <c r="A316" s="177" t="s">
        <v>534</v>
      </c>
      <c r="B316" s="348" t="s">
        <v>192</v>
      </c>
      <c r="C316" s="354" t="s">
        <v>708</v>
      </c>
      <c r="D316" s="55" t="s">
        <v>143</v>
      </c>
      <c r="E316" s="199"/>
      <c r="F316" s="198" t="s">
        <v>727</v>
      </c>
      <c r="G316" s="197"/>
      <c r="H316" s="201">
        <v>2456948393</v>
      </c>
      <c r="I316" s="74">
        <f>101.18/78.05</f>
        <v>1.2963484945547727</v>
      </c>
      <c r="J316" s="76"/>
      <c r="K316" s="155"/>
      <c r="L316" s="200" t="s">
        <v>402</v>
      </c>
      <c r="M316" s="54"/>
      <c r="O316" s="180"/>
      <c r="P316" s="180"/>
      <c r="Q316" s="180"/>
    </row>
    <row r="317" spans="1:17" ht="15" x14ac:dyDescent="0.2">
      <c r="A317" s="177" t="s">
        <v>534</v>
      </c>
      <c r="B317" s="348" t="s">
        <v>246</v>
      </c>
      <c r="C317" s="354" t="s">
        <v>708</v>
      </c>
      <c r="D317" s="55" t="s">
        <v>143</v>
      </c>
      <c r="E317" s="199"/>
      <c r="F317" s="198" t="s">
        <v>728</v>
      </c>
      <c r="G317" s="197"/>
      <c r="H317" s="196">
        <v>1455974867</v>
      </c>
      <c r="I317" s="74">
        <f>101.18/78.05</f>
        <v>1.2963484945547727</v>
      </c>
      <c r="J317" s="76"/>
      <c r="K317" s="155"/>
      <c r="L317" s="200" t="s">
        <v>402</v>
      </c>
      <c r="M317" s="54"/>
      <c r="O317" s="180"/>
      <c r="P317" s="180"/>
      <c r="Q317" s="180"/>
    </row>
    <row r="318" spans="1:17" ht="15" x14ac:dyDescent="0.2">
      <c r="A318" s="177" t="s">
        <v>534</v>
      </c>
      <c r="B318" s="348" t="s">
        <v>247</v>
      </c>
      <c r="C318" s="354" t="s">
        <v>708</v>
      </c>
      <c r="D318" s="55" t="s">
        <v>143</v>
      </c>
      <c r="E318" s="199">
        <v>6309098263</v>
      </c>
      <c r="F318" s="198" t="s">
        <v>729</v>
      </c>
      <c r="G318" s="197">
        <v>43612</v>
      </c>
      <c r="H318" s="196">
        <v>1455974867</v>
      </c>
      <c r="I318" s="74">
        <f>102.12/78.05</f>
        <v>1.3083920563741192</v>
      </c>
      <c r="J318" s="76" t="s">
        <v>401</v>
      </c>
      <c r="K318" s="155">
        <f>+E318/I318</f>
        <v>4822024279.5451431</v>
      </c>
      <c r="L318" s="172" t="s">
        <v>421</v>
      </c>
      <c r="M318" s="54"/>
      <c r="N318" s="169" t="s">
        <v>946</v>
      </c>
      <c r="O318" s="180"/>
      <c r="P318" s="180"/>
      <c r="Q318" s="180"/>
    </row>
    <row r="319" spans="1:17" ht="15" x14ac:dyDescent="0.2">
      <c r="A319" s="177" t="s">
        <v>534</v>
      </c>
      <c r="B319" s="348" t="s">
        <v>248</v>
      </c>
      <c r="C319" s="354" t="s">
        <v>708</v>
      </c>
      <c r="D319" s="55" t="s">
        <v>143</v>
      </c>
      <c r="E319" s="199"/>
      <c r="F319" s="198" t="s">
        <v>730</v>
      </c>
      <c r="G319" s="197"/>
      <c r="H319" s="196">
        <v>1455974867</v>
      </c>
      <c r="I319" s="74"/>
      <c r="J319" s="76"/>
      <c r="K319" s="155"/>
      <c r="L319" s="172" t="s">
        <v>218</v>
      </c>
      <c r="M319" s="54"/>
      <c r="O319" s="180"/>
      <c r="P319" s="180"/>
      <c r="Q319" s="180"/>
    </row>
    <row r="320" spans="1:17" ht="15" x14ac:dyDescent="0.2">
      <c r="A320" s="177" t="s">
        <v>534</v>
      </c>
      <c r="B320" s="348" t="s">
        <v>249</v>
      </c>
      <c r="C320" s="354" t="s">
        <v>708</v>
      </c>
      <c r="D320" s="55" t="s">
        <v>143</v>
      </c>
      <c r="E320" s="199"/>
      <c r="F320" s="198" t="s">
        <v>731</v>
      </c>
      <c r="G320" s="197"/>
      <c r="H320" s="196">
        <v>1455974867</v>
      </c>
      <c r="I320" s="74"/>
      <c r="J320" s="76"/>
      <c r="K320" s="155"/>
      <c r="L320" s="172" t="s">
        <v>218</v>
      </c>
      <c r="M320" s="54"/>
      <c r="O320" s="180"/>
      <c r="P320" s="180"/>
      <c r="Q320" s="180"/>
    </row>
    <row r="321" spans="1:18" ht="15" x14ac:dyDescent="0.25">
      <c r="A321" s="177" t="s">
        <v>534</v>
      </c>
      <c r="B321" s="145" t="s">
        <v>250</v>
      </c>
      <c r="C321" s="146" t="s">
        <v>708</v>
      </c>
      <c r="D321" s="58" t="s">
        <v>143</v>
      </c>
      <c r="E321" s="147">
        <v>2643821720</v>
      </c>
      <c r="F321" s="148" t="s">
        <v>732</v>
      </c>
      <c r="G321" s="195">
        <v>43650</v>
      </c>
      <c r="H321" s="194">
        <v>1455974867</v>
      </c>
      <c r="I321" s="74">
        <f>102.44/78.05</f>
        <v>1.3124919923126201</v>
      </c>
      <c r="J321" s="76" t="s">
        <v>422</v>
      </c>
      <c r="K321" s="155">
        <f>+E321/I321</f>
        <v>2014352647.8524013</v>
      </c>
      <c r="L321" s="193" t="s">
        <v>423</v>
      </c>
      <c r="M321" s="54" t="s">
        <v>945</v>
      </c>
      <c r="O321" s="180"/>
      <c r="P321" s="180"/>
      <c r="Q321" s="180"/>
    </row>
    <row r="322" spans="1:18" ht="15" x14ac:dyDescent="0.25">
      <c r="A322" s="177" t="s">
        <v>534</v>
      </c>
      <c r="B322" s="145" t="s">
        <v>824</v>
      </c>
      <c r="C322" s="146" t="s">
        <v>708</v>
      </c>
      <c r="D322" s="58" t="s">
        <v>143</v>
      </c>
      <c r="E322" s="147">
        <v>9754517</v>
      </c>
      <c r="F322" s="148" t="s">
        <v>732</v>
      </c>
      <c r="G322" s="195">
        <v>43658</v>
      </c>
      <c r="H322" s="194"/>
      <c r="I322" s="74">
        <f>102.71/78.05</f>
        <v>1.3159513132607303</v>
      </c>
      <c r="J322" s="76" t="s">
        <v>424</v>
      </c>
      <c r="K322" s="155">
        <f>+E322/I322</f>
        <v>7412521.194138837</v>
      </c>
      <c r="L322" s="193" t="s">
        <v>425</v>
      </c>
      <c r="M322" s="54" t="s">
        <v>944</v>
      </c>
      <c r="O322" s="180"/>
      <c r="P322" s="180"/>
      <c r="Q322" s="180"/>
    </row>
    <row r="323" spans="1:18" ht="26.25" x14ac:dyDescent="0.25">
      <c r="A323" s="334" t="s">
        <v>534</v>
      </c>
      <c r="B323" s="333" t="s">
        <v>824</v>
      </c>
      <c r="C323" s="332" t="s">
        <v>708</v>
      </c>
      <c r="D323" s="331" t="s">
        <v>143</v>
      </c>
      <c r="E323" s="330">
        <v>3518806545</v>
      </c>
      <c r="F323" s="329"/>
      <c r="G323" s="328">
        <v>43916</v>
      </c>
      <c r="H323" s="327"/>
      <c r="I323" s="326">
        <f>104.94/78.05</f>
        <v>1.3445227418321588</v>
      </c>
      <c r="J323" s="325" t="s">
        <v>733</v>
      </c>
      <c r="K323" s="324">
        <f>+E323/I323</f>
        <v>2617141707.9974275</v>
      </c>
      <c r="L323" s="323"/>
      <c r="M323" s="322" t="s">
        <v>943</v>
      </c>
      <c r="N323" s="321" t="s">
        <v>1065</v>
      </c>
      <c r="O323" s="180"/>
      <c r="P323" s="180"/>
      <c r="Q323" s="180"/>
    </row>
    <row r="324" spans="1:18" ht="26.25" x14ac:dyDescent="0.25">
      <c r="A324" s="334" t="s">
        <v>534</v>
      </c>
      <c r="B324" s="333" t="s">
        <v>824</v>
      </c>
      <c r="C324" s="332" t="s">
        <v>708</v>
      </c>
      <c r="D324" s="331" t="s">
        <v>143</v>
      </c>
      <c r="E324" s="330">
        <v>-3518806545</v>
      </c>
      <c r="F324" s="329"/>
      <c r="G324" s="328">
        <v>43916</v>
      </c>
      <c r="H324" s="327"/>
      <c r="I324" s="326">
        <f>104.94/78.05</f>
        <v>1.3445227418321588</v>
      </c>
      <c r="J324" s="325" t="s">
        <v>733</v>
      </c>
      <c r="K324" s="324">
        <f>+E324/I324</f>
        <v>-2617141707.9974275</v>
      </c>
      <c r="L324" s="323"/>
      <c r="M324" s="322" t="s">
        <v>943</v>
      </c>
      <c r="N324" s="321" t="s">
        <v>1065</v>
      </c>
      <c r="O324" s="180"/>
      <c r="P324" s="180"/>
      <c r="Q324" s="180"/>
    </row>
    <row r="325" spans="1:18" s="118" customFormat="1" x14ac:dyDescent="0.2">
      <c r="A325" s="177" t="s">
        <v>534</v>
      </c>
      <c r="B325" s="149" t="s">
        <v>426</v>
      </c>
      <c r="C325" s="150"/>
      <c r="D325" s="121"/>
      <c r="E325" s="151">
        <f>SUM(E296:E324)</f>
        <v>65730763874</v>
      </c>
      <c r="F325" s="152"/>
      <c r="G325" s="192"/>
      <c r="H325" s="191">
        <f>SUM(H296:H322)</f>
        <v>51504945409</v>
      </c>
      <c r="I325" s="122"/>
      <c r="J325" s="123"/>
      <c r="K325" s="190">
        <f>SUM(K296:K324)</f>
        <v>51554838521.714149</v>
      </c>
      <c r="L325" s="189">
        <f>+K325-H325</f>
        <v>49893112.714149475</v>
      </c>
      <c r="M325" s="188"/>
      <c r="O325" s="57"/>
      <c r="P325" s="57"/>
      <c r="Q325" s="57"/>
      <c r="R325" s="57"/>
    </row>
    <row r="326" spans="1:18" x14ac:dyDescent="0.2">
      <c r="A326" s="177" t="s">
        <v>534</v>
      </c>
      <c r="B326" s="187"/>
      <c r="C326" s="187"/>
      <c r="D326" s="54"/>
      <c r="E326" s="54"/>
      <c r="F326" s="54"/>
      <c r="G326" s="186"/>
      <c r="H326" s="185"/>
      <c r="I326" s="54"/>
      <c r="J326" s="54"/>
      <c r="K326" s="54"/>
      <c r="L326" s="54"/>
      <c r="M326" s="54"/>
    </row>
    <row r="327" spans="1:18" s="179" customFormat="1" ht="15" x14ac:dyDescent="0.25">
      <c r="A327" s="179" t="s">
        <v>479</v>
      </c>
      <c r="B327" s="355" t="s">
        <v>332</v>
      </c>
      <c r="C327" s="355"/>
      <c r="D327" s="355"/>
      <c r="E327" s="355"/>
      <c r="F327" s="355"/>
      <c r="G327" s="184"/>
      <c r="H327" s="355"/>
      <c r="I327" s="355"/>
      <c r="J327" s="355"/>
      <c r="K327" s="355"/>
      <c r="L327" s="355"/>
      <c r="M327" s="181"/>
      <c r="O327" s="180"/>
      <c r="P327" s="180"/>
      <c r="Q327" s="180"/>
      <c r="R327" s="180"/>
    </row>
    <row r="328" spans="1:18" s="179" customFormat="1" ht="15" x14ac:dyDescent="0.25">
      <c r="A328" s="183" t="s">
        <v>534</v>
      </c>
      <c r="B328" s="140" t="s">
        <v>130</v>
      </c>
      <c r="C328" s="141" t="s">
        <v>131</v>
      </c>
      <c r="D328" s="141" t="s">
        <v>132</v>
      </c>
      <c r="E328" s="848" t="s">
        <v>133</v>
      </c>
      <c r="F328" s="849"/>
      <c r="G328" s="848" t="s">
        <v>134</v>
      </c>
      <c r="H328" s="850"/>
      <c r="I328" s="850"/>
      <c r="J328" s="850"/>
      <c r="K328" s="849"/>
      <c r="L328" s="142" t="s">
        <v>97</v>
      </c>
      <c r="M328" s="142" t="s">
        <v>823</v>
      </c>
      <c r="O328" s="180"/>
      <c r="P328" s="180"/>
      <c r="Q328" s="180"/>
      <c r="R328" s="180"/>
    </row>
    <row r="329" spans="1:18" s="179" customFormat="1" ht="45" x14ac:dyDescent="0.25">
      <c r="A329" s="183" t="s">
        <v>534</v>
      </c>
      <c r="B329" s="140"/>
      <c r="C329" s="141"/>
      <c r="D329" s="141"/>
      <c r="E329" s="143" t="s">
        <v>135</v>
      </c>
      <c r="F329" s="143" t="s">
        <v>136</v>
      </c>
      <c r="G329" s="182" t="s">
        <v>617</v>
      </c>
      <c r="H329" s="143" t="s">
        <v>137</v>
      </c>
      <c r="I329" s="143" t="s">
        <v>138</v>
      </c>
      <c r="J329" s="143" t="s">
        <v>139</v>
      </c>
      <c r="K329" s="143" t="s">
        <v>140</v>
      </c>
      <c r="L329" s="142"/>
      <c r="M329" s="181"/>
      <c r="O329" s="180"/>
      <c r="P329" s="180"/>
      <c r="Q329" s="180"/>
      <c r="R329" s="180"/>
    </row>
    <row r="330" spans="1:18" ht="28.5" x14ac:dyDescent="0.2">
      <c r="A330" s="177" t="s">
        <v>534</v>
      </c>
      <c r="B330" s="348" t="s">
        <v>822</v>
      </c>
      <c r="C330" s="156" t="s">
        <v>734</v>
      </c>
      <c r="D330" s="55" t="s">
        <v>143</v>
      </c>
      <c r="E330" s="139">
        <v>13016958191</v>
      </c>
      <c r="F330" s="176">
        <v>43465</v>
      </c>
      <c r="G330" s="178">
        <v>43462</v>
      </c>
      <c r="H330" s="174">
        <v>10214287467</v>
      </c>
      <c r="I330" s="78">
        <f>142.84/111.82</f>
        <v>1.2774101234126276</v>
      </c>
      <c r="J330" s="79" t="s">
        <v>333</v>
      </c>
      <c r="K330" s="50">
        <f>+E330/I330</f>
        <v>10190116668.42355</v>
      </c>
      <c r="L330" s="172" t="s">
        <v>735</v>
      </c>
      <c r="M330" s="54"/>
    </row>
    <row r="331" spans="1:18" ht="15" x14ac:dyDescent="0.2">
      <c r="A331" s="177" t="s">
        <v>534</v>
      </c>
      <c r="B331" s="348"/>
      <c r="C331" s="157" t="s">
        <v>734</v>
      </c>
      <c r="D331" s="55" t="s">
        <v>143</v>
      </c>
      <c r="E331" s="139">
        <v>30876023</v>
      </c>
      <c r="F331" s="176">
        <v>43465</v>
      </c>
      <c r="G331" s="178">
        <v>43469</v>
      </c>
      <c r="H331" s="174"/>
      <c r="I331" s="78">
        <f>142.84/111.82</f>
        <v>1.2774101234126276</v>
      </c>
      <c r="J331" s="79" t="s">
        <v>333</v>
      </c>
      <c r="K331" s="50">
        <f>+E331/I331</f>
        <v>24170798.738868661</v>
      </c>
      <c r="L331" s="172" t="s">
        <v>243</v>
      </c>
      <c r="M331" s="54"/>
    </row>
    <row r="332" spans="1:18" ht="15" x14ac:dyDescent="0.2">
      <c r="A332" s="177" t="s">
        <v>534</v>
      </c>
      <c r="B332" s="348" t="s">
        <v>821</v>
      </c>
      <c r="C332" s="157" t="s">
        <v>734</v>
      </c>
      <c r="D332" s="55" t="s">
        <v>143</v>
      </c>
      <c r="E332" s="139">
        <v>55856315730</v>
      </c>
      <c r="F332" s="176">
        <v>43830</v>
      </c>
      <c r="G332" s="175">
        <v>43829</v>
      </c>
      <c r="H332" s="174">
        <v>42105325891</v>
      </c>
      <c r="I332" s="86">
        <f>103.54/78.05</f>
        <v>1.3265855221012173</v>
      </c>
      <c r="J332" s="87" t="s">
        <v>480</v>
      </c>
      <c r="K332" s="173">
        <f>+E332/I332</f>
        <v>42105325890.733047</v>
      </c>
      <c r="L332" s="172" t="s">
        <v>481</v>
      </c>
      <c r="M332" s="54" t="s">
        <v>942</v>
      </c>
    </row>
    <row r="333" spans="1:18" ht="15" x14ac:dyDescent="0.2">
      <c r="A333" s="177"/>
      <c r="B333" s="348" t="s">
        <v>1116</v>
      </c>
      <c r="C333" s="157" t="s">
        <v>734</v>
      </c>
      <c r="D333" s="55" t="s">
        <v>143</v>
      </c>
      <c r="E333" s="139">
        <v>150534930432</v>
      </c>
      <c r="F333" s="176">
        <v>44196</v>
      </c>
      <c r="G333" s="336"/>
      <c r="H333" s="335">
        <v>111812441190</v>
      </c>
      <c r="I333" s="86">
        <f>105.08/78.05</f>
        <v>1.3463164638052532</v>
      </c>
      <c r="J333" s="87" t="s">
        <v>1115</v>
      </c>
      <c r="K333" s="173">
        <f>+E333/I333</f>
        <v>111812441189.73734</v>
      </c>
      <c r="L333" s="172" t="s">
        <v>481</v>
      </c>
      <c r="M333" s="322"/>
    </row>
    <row r="334" spans="1:18" ht="13.5" thickBot="1" x14ac:dyDescent="0.25"/>
    <row r="335" spans="1:18" ht="13.5" thickBot="1" x14ac:dyDescent="0.25">
      <c r="H335" s="320">
        <v>51504945409</v>
      </c>
      <c r="I335" s="319"/>
    </row>
    <row r="337" spans="8:8" x14ac:dyDescent="0.2">
      <c r="H337" s="318">
        <f>+H325-H335</f>
        <v>0</v>
      </c>
    </row>
  </sheetData>
  <autoFilter ref="A4:R185" xr:uid="{00000000-0009-0000-0000-000000000000}">
    <filterColumn colId="4" showButton="0"/>
    <filterColumn colId="6" showButton="0"/>
    <filterColumn colId="7" showButton="0"/>
    <filterColumn colId="8" showButton="0"/>
    <filterColumn colId="9" showButton="0"/>
  </autoFilter>
  <mergeCells count="36">
    <mergeCell ref="G284:K284"/>
    <mergeCell ref="H297:H298"/>
    <mergeCell ref="H302:H303"/>
    <mergeCell ref="E294:F294"/>
    <mergeCell ref="G294:K294"/>
    <mergeCell ref="G202:K202"/>
    <mergeCell ref="M214:M215"/>
    <mergeCell ref="O229:Q229"/>
    <mergeCell ref="E328:F328"/>
    <mergeCell ref="G328:K328"/>
    <mergeCell ref="E223:F223"/>
    <mergeCell ref="G223:K223"/>
    <mergeCell ref="E284:F284"/>
    <mergeCell ref="B2:L2"/>
    <mergeCell ref="E4:F4"/>
    <mergeCell ref="G4:K4"/>
    <mergeCell ref="E168:F168"/>
    <mergeCell ref="G168:K168"/>
    <mergeCell ref="F205:F206"/>
    <mergeCell ref="B205:B206"/>
    <mergeCell ref="B199:B200"/>
    <mergeCell ref="F199:F200"/>
    <mergeCell ref="H199:H200"/>
    <mergeCell ref="H190:H191"/>
    <mergeCell ref="H194:H195"/>
    <mergeCell ref="H205:H206"/>
    <mergeCell ref="L199:L200"/>
    <mergeCell ref="B266:B267"/>
    <mergeCell ref="H266:H267"/>
    <mergeCell ref="H182:H183"/>
    <mergeCell ref="B182:B183"/>
    <mergeCell ref="E188:F188"/>
    <mergeCell ref="G188:K188"/>
    <mergeCell ref="E202:F202"/>
    <mergeCell ref="B220:B221"/>
    <mergeCell ref="H220:H221"/>
  </mergeCells>
  <conditionalFormatting sqref="G1:G3 G215:G221 G190:G200 G170:G185 G133:G165 G204:G213 G286:G291 G330:G332 G296:G323 G225:G267 G114:G126 G6:G110 G325:G326 G271:G282 G128:G129 G334:G1048576">
    <cfRule type="cellIs" dxfId="10" priority="11" operator="greaterThan">
      <formula>44104</formula>
    </cfRule>
  </conditionalFormatting>
  <conditionalFormatting sqref="G214">
    <cfRule type="cellIs" dxfId="9" priority="10" operator="greaterThan">
      <formula>44104</formula>
    </cfRule>
  </conditionalFormatting>
  <conditionalFormatting sqref="G111">
    <cfRule type="cellIs" dxfId="8" priority="9" operator="greaterThan">
      <formula>44104</formula>
    </cfRule>
  </conditionalFormatting>
  <conditionalFormatting sqref="G112">
    <cfRule type="cellIs" dxfId="7" priority="8" operator="greaterThan">
      <formula>44104</formula>
    </cfRule>
  </conditionalFormatting>
  <conditionalFormatting sqref="G113">
    <cfRule type="cellIs" dxfId="6" priority="7" operator="greaterThan">
      <formula>44104</formula>
    </cfRule>
  </conditionalFormatting>
  <conditionalFormatting sqref="G324">
    <cfRule type="cellIs" dxfId="5" priority="6" operator="greaterThan">
      <formula>44104</formula>
    </cfRule>
  </conditionalFormatting>
  <conditionalFormatting sqref="G166">
    <cfRule type="cellIs" dxfId="4" priority="5" operator="greaterThan">
      <formula>44104</formula>
    </cfRule>
  </conditionalFormatting>
  <conditionalFormatting sqref="G269:G270">
    <cfRule type="cellIs" dxfId="3" priority="4" operator="greaterThan">
      <formula>44104</formula>
    </cfRule>
  </conditionalFormatting>
  <conditionalFormatting sqref="G268">
    <cfRule type="cellIs" dxfId="2" priority="3" operator="greaterThan">
      <formula>44104</formula>
    </cfRule>
  </conditionalFormatting>
  <conditionalFormatting sqref="G127">
    <cfRule type="cellIs" dxfId="1" priority="2" operator="greaterThan">
      <formula>44104</formula>
    </cfRule>
  </conditionalFormatting>
  <conditionalFormatting sqref="G333">
    <cfRule type="cellIs" dxfId="0" priority="1" operator="greaterThan">
      <formula>44104</formula>
    </cfRule>
  </conditionalFormatting>
  <hyperlinks>
    <hyperlink ref="K275" r:id="rId1" display="..\..\Varios\2019-10-07 Cálculos incumplimiento fondeo Ambiental.xlsx" xr:uid="{54AC5D48-A435-4C61-B4FA-820E23EB5ED2}"/>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17658F-E5B4-40B7-93D1-B893306AEA81}">
  <dimension ref="B1:L88"/>
  <sheetViews>
    <sheetView topLeftCell="A46" zoomScale="85" zoomScaleNormal="85" workbookViewId="0">
      <selection activeCell="B87" sqref="B87:G88"/>
    </sheetView>
  </sheetViews>
  <sheetFormatPr baseColWidth="10" defaultColWidth="11.5703125" defaultRowHeight="15" x14ac:dyDescent="0.25"/>
  <cols>
    <col min="1" max="16384" width="11.5703125" style="129"/>
  </cols>
  <sheetData>
    <row r="1" spans="2:12" x14ac:dyDescent="0.25">
      <c r="B1" s="884"/>
      <c r="C1" s="885"/>
      <c r="D1" s="886"/>
      <c r="E1" s="890" t="s">
        <v>252</v>
      </c>
      <c r="F1" s="890"/>
      <c r="G1" s="890"/>
      <c r="H1" s="890"/>
      <c r="I1" s="890"/>
      <c r="J1" s="890"/>
      <c r="K1" s="892"/>
      <c r="L1" s="893"/>
    </row>
    <row r="2" spans="2:12" x14ac:dyDescent="0.25">
      <c r="B2" s="887"/>
      <c r="C2" s="888"/>
      <c r="D2" s="889"/>
      <c r="E2" s="891"/>
      <c r="F2" s="891"/>
      <c r="G2" s="891"/>
      <c r="H2" s="891"/>
      <c r="I2" s="891"/>
      <c r="J2" s="891"/>
      <c r="K2" s="894"/>
      <c r="L2" s="895"/>
    </row>
    <row r="3" spans="2:12" x14ac:dyDescent="0.25">
      <c r="B3" s="887"/>
      <c r="C3" s="888"/>
      <c r="D3" s="889"/>
      <c r="E3" s="891"/>
      <c r="F3" s="891"/>
      <c r="G3" s="891"/>
      <c r="H3" s="891"/>
      <c r="I3" s="891"/>
      <c r="J3" s="891"/>
      <c r="K3" s="894"/>
      <c r="L3" s="895"/>
    </row>
    <row r="4" spans="2:12" x14ac:dyDescent="0.25">
      <c r="B4" s="887"/>
      <c r="C4" s="888"/>
      <c r="D4" s="889"/>
      <c r="E4" s="896" t="s">
        <v>1034</v>
      </c>
      <c r="F4" s="896"/>
      <c r="G4" s="896"/>
      <c r="H4" s="896"/>
      <c r="I4" s="896"/>
      <c r="J4" s="896"/>
      <c r="K4" s="894"/>
      <c r="L4" s="895"/>
    </row>
    <row r="5" spans="2:12" x14ac:dyDescent="0.25">
      <c r="B5" s="887"/>
      <c r="C5" s="888"/>
      <c r="D5" s="889"/>
      <c r="E5" s="897"/>
      <c r="F5" s="897"/>
      <c r="G5" s="897"/>
      <c r="H5" s="897"/>
      <c r="I5" s="898" t="s">
        <v>1035</v>
      </c>
      <c r="J5" s="899">
        <v>4</v>
      </c>
      <c r="K5" s="894"/>
      <c r="L5" s="895"/>
    </row>
    <row r="6" spans="2:12" ht="24" x14ac:dyDescent="0.25">
      <c r="B6" s="887"/>
      <c r="C6" s="888"/>
      <c r="D6" s="889"/>
      <c r="E6" s="340" t="s">
        <v>290</v>
      </c>
      <c r="F6" s="303">
        <v>44216</v>
      </c>
      <c r="G6" s="304" t="s">
        <v>291</v>
      </c>
      <c r="H6" s="303">
        <v>44223</v>
      </c>
      <c r="I6" s="898"/>
      <c r="J6" s="899"/>
      <c r="K6" s="900"/>
      <c r="L6" s="901"/>
    </row>
    <row r="7" spans="2:12" ht="24" x14ac:dyDescent="0.25">
      <c r="B7" s="881" t="s">
        <v>1036</v>
      </c>
      <c r="C7" s="881"/>
      <c r="D7" s="881"/>
      <c r="E7" s="881" t="s">
        <v>107</v>
      </c>
      <c r="F7" s="881"/>
      <c r="G7" s="881" t="s">
        <v>108</v>
      </c>
      <c r="H7" s="881"/>
      <c r="I7" s="339" t="s">
        <v>4</v>
      </c>
      <c r="J7" s="339" t="s">
        <v>2</v>
      </c>
      <c r="K7" s="882" t="s">
        <v>0</v>
      </c>
      <c r="L7" s="882"/>
    </row>
    <row r="8" spans="2:12" ht="24" x14ac:dyDescent="0.25">
      <c r="B8" s="883" t="s">
        <v>1037</v>
      </c>
      <c r="C8" s="883"/>
      <c r="D8" s="883"/>
      <c r="E8" s="881" t="s">
        <v>1038</v>
      </c>
      <c r="F8" s="881"/>
      <c r="G8" s="881" t="s">
        <v>1038</v>
      </c>
      <c r="H8" s="881"/>
      <c r="I8" s="294">
        <v>41944</v>
      </c>
      <c r="J8" s="339">
        <v>1</v>
      </c>
      <c r="K8" s="882" t="s">
        <v>292</v>
      </c>
      <c r="L8" s="882"/>
    </row>
    <row r="9" spans="2:12" x14ac:dyDescent="0.25">
      <c r="B9" s="878" t="s">
        <v>453</v>
      </c>
      <c r="C9" s="879"/>
      <c r="D9" s="879"/>
      <c r="E9" s="879"/>
      <c r="F9" s="879"/>
      <c r="G9" s="880"/>
      <c r="H9" s="878" t="s">
        <v>454</v>
      </c>
      <c r="I9" s="879"/>
      <c r="J9" s="879"/>
      <c r="K9" s="879"/>
      <c r="L9" s="880"/>
    </row>
    <row r="10" spans="2:12" x14ac:dyDescent="0.25">
      <c r="B10" s="878"/>
      <c r="C10" s="879"/>
      <c r="D10" s="879"/>
      <c r="E10" s="879"/>
      <c r="F10" s="879"/>
      <c r="G10" s="880"/>
      <c r="H10" s="878"/>
      <c r="I10" s="879"/>
      <c r="J10" s="879"/>
      <c r="K10" s="879"/>
      <c r="L10" s="880"/>
    </row>
    <row r="11" spans="2:12" x14ac:dyDescent="0.25">
      <c r="B11" s="878"/>
      <c r="C11" s="879"/>
      <c r="D11" s="879"/>
      <c r="E11" s="879"/>
      <c r="F11" s="879"/>
      <c r="G11" s="880"/>
      <c r="H11" s="878"/>
      <c r="I11" s="879"/>
      <c r="J11" s="879"/>
      <c r="K11" s="879"/>
      <c r="L11" s="880"/>
    </row>
    <row r="12" spans="2:12" x14ac:dyDescent="0.25">
      <c r="B12" s="878"/>
      <c r="C12" s="879"/>
      <c r="D12" s="879"/>
      <c r="E12" s="879"/>
      <c r="F12" s="879"/>
      <c r="G12" s="880"/>
      <c r="H12" s="878"/>
      <c r="I12" s="879"/>
      <c r="J12" s="879"/>
      <c r="K12" s="879"/>
      <c r="L12" s="880"/>
    </row>
    <row r="13" spans="2:12" x14ac:dyDescent="0.25">
      <c r="B13" s="878"/>
      <c r="C13" s="879"/>
      <c r="D13" s="879"/>
      <c r="E13" s="879"/>
      <c r="F13" s="879"/>
      <c r="G13" s="880"/>
      <c r="H13" s="878"/>
      <c r="I13" s="879"/>
      <c r="J13" s="879"/>
      <c r="K13" s="879"/>
      <c r="L13" s="880"/>
    </row>
    <row r="14" spans="2:12" x14ac:dyDescent="0.25">
      <c r="B14" s="878"/>
      <c r="C14" s="879"/>
      <c r="D14" s="879"/>
      <c r="E14" s="879"/>
      <c r="F14" s="879"/>
      <c r="G14" s="880"/>
      <c r="H14" s="878"/>
      <c r="I14" s="879"/>
      <c r="J14" s="879"/>
      <c r="K14" s="879"/>
      <c r="L14" s="880"/>
    </row>
    <row r="15" spans="2:12" x14ac:dyDescent="0.25">
      <c r="B15" s="878"/>
      <c r="C15" s="879"/>
      <c r="D15" s="879"/>
      <c r="E15" s="879"/>
      <c r="F15" s="879"/>
      <c r="G15" s="880"/>
      <c r="H15" s="878"/>
      <c r="I15" s="879"/>
      <c r="J15" s="879"/>
      <c r="K15" s="879"/>
      <c r="L15" s="880"/>
    </row>
    <row r="16" spans="2:12" x14ac:dyDescent="0.25">
      <c r="B16" s="878"/>
      <c r="C16" s="879"/>
      <c r="D16" s="879"/>
      <c r="E16" s="879"/>
      <c r="F16" s="879"/>
      <c r="G16" s="880"/>
      <c r="H16" s="878"/>
      <c r="I16" s="879"/>
      <c r="J16" s="879"/>
      <c r="K16" s="879"/>
      <c r="L16" s="880"/>
    </row>
    <row r="17" spans="2:12" x14ac:dyDescent="0.25">
      <c r="B17" s="878"/>
      <c r="C17" s="879"/>
      <c r="D17" s="879"/>
      <c r="E17" s="879"/>
      <c r="F17" s="879"/>
      <c r="G17" s="880"/>
      <c r="H17" s="878"/>
      <c r="I17" s="879"/>
      <c r="J17" s="879"/>
      <c r="K17" s="879"/>
      <c r="L17" s="880"/>
    </row>
    <row r="18" spans="2:12" x14ac:dyDescent="0.25">
      <c r="B18" s="878"/>
      <c r="C18" s="879"/>
      <c r="D18" s="879"/>
      <c r="E18" s="879"/>
      <c r="F18" s="879"/>
      <c r="G18" s="880"/>
      <c r="H18" s="878"/>
      <c r="I18" s="879"/>
      <c r="J18" s="879"/>
      <c r="K18" s="879"/>
      <c r="L18" s="880"/>
    </row>
    <row r="19" spans="2:12" x14ac:dyDescent="0.25">
      <c r="B19" s="878"/>
      <c r="C19" s="879"/>
      <c r="D19" s="879"/>
      <c r="E19" s="879"/>
      <c r="F19" s="879"/>
      <c r="G19" s="880"/>
      <c r="H19" s="878"/>
      <c r="I19" s="879"/>
      <c r="J19" s="879"/>
      <c r="K19" s="879"/>
      <c r="L19" s="880"/>
    </row>
    <row r="20" spans="2:12" x14ac:dyDescent="0.25">
      <c r="B20" s="878"/>
      <c r="C20" s="879"/>
      <c r="D20" s="879"/>
      <c r="E20" s="879"/>
      <c r="F20" s="879"/>
      <c r="G20" s="880"/>
      <c r="H20" s="878"/>
      <c r="I20" s="879"/>
      <c r="J20" s="879"/>
      <c r="K20" s="879"/>
      <c r="L20" s="880"/>
    </row>
    <row r="21" spans="2:12" x14ac:dyDescent="0.25">
      <c r="B21" s="878"/>
      <c r="C21" s="879"/>
      <c r="D21" s="879"/>
      <c r="E21" s="879"/>
      <c r="F21" s="879"/>
      <c r="G21" s="880"/>
      <c r="H21" s="878"/>
      <c r="I21" s="879"/>
      <c r="J21" s="879"/>
      <c r="K21" s="879"/>
      <c r="L21" s="880"/>
    </row>
    <row r="22" spans="2:12" x14ac:dyDescent="0.25">
      <c r="B22" s="878"/>
      <c r="C22" s="879"/>
      <c r="D22" s="879"/>
      <c r="E22" s="879"/>
      <c r="F22" s="879"/>
      <c r="G22" s="880"/>
      <c r="H22" s="878"/>
      <c r="I22" s="879"/>
      <c r="J22" s="879"/>
      <c r="K22" s="879"/>
      <c r="L22" s="880"/>
    </row>
    <row r="23" spans="2:12" x14ac:dyDescent="0.25">
      <c r="B23" s="863" t="s">
        <v>1126</v>
      </c>
      <c r="C23" s="864"/>
      <c r="D23" s="864"/>
      <c r="E23" s="864"/>
      <c r="F23" s="864"/>
      <c r="G23" s="865"/>
      <c r="H23" s="869" t="s">
        <v>1328</v>
      </c>
      <c r="I23" s="870"/>
      <c r="J23" s="870"/>
      <c r="K23" s="870"/>
      <c r="L23" s="871"/>
    </row>
    <row r="24" spans="2:12" ht="15.75" thickBot="1" x14ac:dyDescent="0.3">
      <c r="B24" s="866"/>
      <c r="C24" s="867"/>
      <c r="D24" s="867"/>
      <c r="E24" s="867"/>
      <c r="F24" s="867"/>
      <c r="G24" s="868"/>
      <c r="H24" s="872"/>
      <c r="I24" s="873"/>
      <c r="J24" s="873"/>
      <c r="K24" s="873"/>
      <c r="L24" s="874"/>
    </row>
    <row r="25" spans="2:12" x14ac:dyDescent="0.25">
      <c r="B25" s="875" t="s">
        <v>453</v>
      </c>
      <c r="C25" s="876"/>
      <c r="D25" s="876"/>
      <c r="E25" s="876"/>
      <c r="F25" s="876"/>
      <c r="G25" s="877"/>
      <c r="H25" s="875" t="s">
        <v>454</v>
      </c>
      <c r="I25" s="876"/>
      <c r="J25" s="876"/>
      <c r="K25" s="876"/>
      <c r="L25" s="877"/>
    </row>
    <row r="26" spans="2:12" x14ac:dyDescent="0.25">
      <c r="B26" s="878"/>
      <c r="C26" s="879"/>
      <c r="D26" s="879"/>
      <c r="E26" s="879"/>
      <c r="F26" s="879"/>
      <c r="G26" s="880"/>
      <c r="H26" s="878"/>
      <c r="I26" s="879"/>
      <c r="J26" s="879"/>
      <c r="K26" s="879"/>
      <c r="L26" s="880"/>
    </row>
    <row r="27" spans="2:12" x14ac:dyDescent="0.25">
      <c r="B27" s="878"/>
      <c r="C27" s="879"/>
      <c r="D27" s="879"/>
      <c r="E27" s="879"/>
      <c r="F27" s="879"/>
      <c r="G27" s="880"/>
      <c r="H27" s="878"/>
      <c r="I27" s="879"/>
      <c r="J27" s="879"/>
      <c r="K27" s="879"/>
      <c r="L27" s="880"/>
    </row>
    <row r="28" spans="2:12" x14ac:dyDescent="0.25">
      <c r="B28" s="878"/>
      <c r="C28" s="879"/>
      <c r="D28" s="879"/>
      <c r="E28" s="879"/>
      <c r="F28" s="879"/>
      <c r="G28" s="880"/>
      <c r="H28" s="878"/>
      <c r="I28" s="879"/>
      <c r="J28" s="879"/>
      <c r="K28" s="879"/>
      <c r="L28" s="880"/>
    </row>
    <row r="29" spans="2:12" x14ac:dyDescent="0.25">
      <c r="B29" s="878"/>
      <c r="C29" s="879"/>
      <c r="D29" s="879"/>
      <c r="E29" s="879"/>
      <c r="F29" s="879"/>
      <c r="G29" s="880"/>
      <c r="H29" s="878"/>
      <c r="I29" s="879"/>
      <c r="J29" s="879"/>
      <c r="K29" s="879"/>
      <c r="L29" s="880"/>
    </row>
    <row r="30" spans="2:12" x14ac:dyDescent="0.25">
      <c r="B30" s="878"/>
      <c r="C30" s="879"/>
      <c r="D30" s="879"/>
      <c r="E30" s="879"/>
      <c r="F30" s="879"/>
      <c r="G30" s="880"/>
      <c r="H30" s="878"/>
      <c r="I30" s="879"/>
      <c r="J30" s="879"/>
      <c r="K30" s="879"/>
      <c r="L30" s="880"/>
    </row>
    <row r="31" spans="2:12" x14ac:dyDescent="0.25">
      <c r="B31" s="878"/>
      <c r="C31" s="879"/>
      <c r="D31" s="879"/>
      <c r="E31" s="879"/>
      <c r="F31" s="879"/>
      <c r="G31" s="880"/>
      <c r="H31" s="878"/>
      <c r="I31" s="879"/>
      <c r="J31" s="879"/>
      <c r="K31" s="879"/>
      <c r="L31" s="880"/>
    </row>
    <row r="32" spans="2:12" x14ac:dyDescent="0.25">
      <c r="B32" s="878"/>
      <c r="C32" s="879"/>
      <c r="D32" s="879"/>
      <c r="E32" s="879"/>
      <c r="F32" s="879"/>
      <c r="G32" s="880"/>
      <c r="H32" s="878"/>
      <c r="I32" s="879"/>
      <c r="J32" s="879"/>
      <c r="K32" s="879"/>
      <c r="L32" s="880"/>
    </row>
    <row r="33" spans="2:12" x14ac:dyDescent="0.25">
      <c r="B33" s="878"/>
      <c r="C33" s="879"/>
      <c r="D33" s="879"/>
      <c r="E33" s="879"/>
      <c r="F33" s="879"/>
      <c r="G33" s="880"/>
      <c r="H33" s="878"/>
      <c r="I33" s="879"/>
      <c r="J33" s="879"/>
      <c r="K33" s="879"/>
      <c r="L33" s="880"/>
    </row>
    <row r="34" spans="2:12" x14ac:dyDescent="0.25">
      <c r="B34" s="878"/>
      <c r="C34" s="879"/>
      <c r="D34" s="879"/>
      <c r="E34" s="879"/>
      <c r="F34" s="879"/>
      <c r="G34" s="880"/>
      <c r="H34" s="878"/>
      <c r="I34" s="879"/>
      <c r="J34" s="879"/>
      <c r="K34" s="879"/>
      <c r="L34" s="880"/>
    </row>
    <row r="35" spans="2:12" x14ac:dyDescent="0.25">
      <c r="B35" s="878"/>
      <c r="C35" s="879"/>
      <c r="D35" s="879"/>
      <c r="E35" s="879"/>
      <c r="F35" s="879"/>
      <c r="G35" s="880"/>
      <c r="H35" s="878"/>
      <c r="I35" s="879"/>
      <c r="J35" s="879"/>
      <c r="K35" s="879"/>
      <c r="L35" s="880"/>
    </row>
    <row r="36" spans="2:12" x14ac:dyDescent="0.25">
      <c r="B36" s="878"/>
      <c r="C36" s="879"/>
      <c r="D36" s="879"/>
      <c r="E36" s="879"/>
      <c r="F36" s="879"/>
      <c r="G36" s="880"/>
      <c r="H36" s="878"/>
      <c r="I36" s="879"/>
      <c r="J36" s="879"/>
      <c r="K36" s="879"/>
      <c r="L36" s="880"/>
    </row>
    <row r="37" spans="2:12" x14ac:dyDescent="0.25">
      <c r="B37" s="878"/>
      <c r="C37" s="879"/>
      <c r="D37" s="879"/>
      <c r="E37" s="879"/>
      <c r="F37" s="879"/>
      <c r="G37" s="880"/>
      <c r="H37" s="878"/>
      <c r="I37" s="879"/>
      <c r="J37" s="879"/>
      <c r="K37" s="879"/>
      <c r="L37" s="880"/>
    </row>
    <row r="38" spans="2:12" x14ac:dyDescent="0.25">
      <c r="B38" s="878"/>
      <c r="C38" s="879"/>
      <c r="D38" s="879"/>
      <c r="E38" s="879"/>
      <c r="F38" s="879"/>
      <c r="G38" s="880"/>
      <c r="H38" s="878"/>
      <c r="I38" s="879"/>
      <c r="J38" s="879"/>
      <c r="K38" s="879"/>
      <c r="L38" s="880"/>
    </row>
    <row r="39" spans="2:12" ht="15" customHeight="1" x14ac:dyDescent="0.25">
      <c r="B39" s="863" t="s">
        <v>1127</v>
      </c>
      <c r="C39" s="864"/>
      <c r="D39" s="864"/>
      <c r="E39" s="864"/>
      <c r="F39" s="864"/>
      <c r="G39" s="865"/>
      <c r="H39" s="869" t="s">
        <v>1329</v>
      </c>
      <c r="I39" s="870"/>
      <c r="J39" s="870"/>
      <c r="K39" s="870"/>
      <c r="L39" s="871"/>
    </row>
    <row r="40" spans="2:12" ht="36" customHeight="1" thickBot="1" x14ac:dyDescent="0.3">
      <c r="B40" s="866"/>
      <c r="C40" s="867"/>
      <c r="D40" s="867"/>
      <c r="E40" s="867"/>
      <c r="F40" s="867"/>
      <c r="G40" s="868"/>
      <c r="H40" s="872"/>
      <c r="I40" s="873"/>
      <c r="J40" s="873"/>
      <c r="K40" s="873"/>
      <c r="L40" s="874"/>
    </row>
    <row r="41" spans="2:12" x14ac:dyDescent="0.25">
      <c r="B41" s="875" t="s">
        <v>453</v>
      </c>
      <c r="C41" s="876"/>
      <c r="D41" s="876"/>
      <c r="E41" s="876"/>
      <c r="F41" s="876"/>
      <c r="G41" s="877"/>
      <c r="H41" s="875" t="s">
        <v>454</v>
      </c>
      <c r="I41" s="876"/>
      <c r="J41" s="876"/>
      <c r="K41" s="876"/>
      <c r="L41" s="877"/>
    </row>
    <row r="42" spans="2:12" x14ac:dyDescent="0.25">
      <c r="B42" s="878"/>
      <c r="C42" s="879"/>
      <c r="D42" s="879"/>
      <c r="E42" s="879"/>
      <c r="F42" s="879"/>
      <c r="G42" s="880"/>
      <c r="H42" s="878"/>
      <c r="I42" s="879"/>
      <c r="J42" s="879"/>
      <c r="K42" s="879"/>
      <c r="L42" s="880"/>
    </row>
    <row r="43" spans="2:12" x14ac:dyDescent="0.25">
      <c r="B43" s="878"/>
      <c r="C43" s="879"/>
      <c r="D43" s="879"/>
      <c r="E43" s="879"/>
      <c r="F43" s="879"/>
      <c r="G43" s="880"/>
      <c r="H43" s="878"/>
      <c r="I43" s="879"/>
      <c r="J43" s="879"/>
      <c r="K43" s="879"/>
      <c r="L43" s="880"/>
    </row>
    <row r="44" spans="2:12" x14ac:dyDescent="0.25">
      <c r="B44" s="878"/>
      <c r="C44" s="879"/>
      <c r="D44" s="879"/>
      <c r="E44" s="879"/>
      <c r="F44" s="879"/>
      <c r="G44" s="880"/>
      <c r="H44" s="878"/>
      <c r="I44" s="879"/>
      <c r="J44" s="879"/>
      <c r="K44" s="879"/>
      <c r="L44" s="880"/>
    </row>
    <row r="45" spans="2:12" x14ac:dyDescent="0.25">
      <c r="B45" s="878"/>
      <c r="C45" s="879"/>
      <c r="D45" s="879"/>
      <c r="E45" s="879"/>
      <c r="F45" s="879"/>
      <c r="G45" s="880"/>
      <c r="H45" s="878"/>
      <c r="I45" s="879"/>
      <c r="J45" s="879"/>
      <c r="K45" s="879"/>
      <c r="L45" s="880"/>
    </row>
    <row r="46" spans="2:12" x14ac:dyDescent="0.25">
      <c r="B46" s="878"/>
      <c r="C46" s="879"/>
      <c r="D46" s="879"/>
      <c r="E46" s="879"/>
      <c r="F46" s="879"/>
      <c r="G46" s="880"/>
      <c r="H46" s="878"/>
      <c r="I46" s="879"/>
      <c r="J46" s="879"/>
      <c r="K46" s="879"/>
      <c r="L46" s="880"/>
    </row>
    <row r="47" spans="2:12" x14ac:dyDescent="0.25">
      <c r="B47" s="878"/>
      <c r="C47" s="879"/>
      <c r="D47" s="879"/>
      <c r="E47" s="879"/>
      <c r="F47" s="879"/>
      <c r="G47" s="880"/>
      <c r="H47" s="878"/>
      <c r="I47" s="879"/>
      <c r="J47" s="879"/>
      <c r="K47" s="879"/>
      <c r="L47" s="880"/>
    </row>
    <row r="48" spans="2:12" x14ac:dyDescent="0.25">
      <c r="B48" s="878"/>
      <c r="C48" s="879"/>
      <c r="D48" s="879"/>
      <c r="E48" s="879"/>
      <c r="F48" s="879"/>
      <c r="G48" s="880"/>
      <c r="H48" s="878"/>
      <c r="I48" s="879"/>
      <c r="J48" s="879"/>
      <c r="K48" s="879"/>
      <c r="L48" s="880"/>
    </row>
    <row r="49" spans="2:12" x14ac:dyDescent="0.25">
      <c r="B49" s="878"/>
      <c r="C49" s="879"/>
      <c r="D49" s="879"/>
      <c r="E49" s="879"/>
      <c r="F49" s="879"/>
      <c r="G49" s="880"/>
      <c r="H49" s="878"/>
      <c r="I49" s="879"/>
      <c r="J49" s="879"/>
      <c r="K49" s="879"/>
      <c r="L49" s="880"/>
    </row>
    <row r="50" spans="2:12" x14ac:dyDescent="0.25">
      <c r="B50" s="878"/>
      <c r="C50" s="879"/>
      <c r="D50" s="879"/>
      <c r="E50" s="879"/>
      <c r="F50" s="879"/>
      <c r="G50" s="880"/>
      <c r="H50" s="878"/>
      <c r="I50" s="879"/>
      <c r="J50" s="879"/>
      <c r="K50" s="879"/>
      <c r="L50" s="880"/>
    </row>
    <row r="51" spans="2:12" x14ac:dyDescent="0.25">
      <c r="B51" s="878"/>
      <c r="C51" s="879"/>
      <c r="D51" s="879"/>
      <c r="E51" s="879"/>
      <c r="F51" s="879"/>
      <c r="G51" s="880"/>
      <c r="H51" s="878"/>
      <c r="I51" s="879"/>
      <c r="J51" s="879"/>
      <c r="K51" s="879"/>
      <c r="L51" s="880"/>
    </row>
    <row r="52" spans="2:12" x14ac:dyDescent="0.25">
      <c r="B52" s="878"/>
      <c r="C52" s="879"/>
      <c r="D52" s="879"/>
      <c r="E52" s="879"/>
      <c r="F52" s="879"/>
      <c r="G52" s="880"/>
      <c r="H52" s="878"/>
      <c r="I52" s="879"/>
      <c r="J52" s="879"/>
      <c r="K52" s="879"/>
      <c r="L52" s="880"/>
    </row>
    <row r="53" spans="2:12" x14ac:dyDescent="0.25">
      <c r="B53" s="878"/>
      <c r="C53" s="879"/>
      <c r="D53" s="879"/>
      <c r="E53" s="879"/>
      <c r="F53" s="879"/>
      <c r="G53" s="880"/>
      <c r="H53" s="878"/>
      <c r="I53" s="879"/>
      <c r="J53" s="879"/>
      <c r="K53" s="879"/>
      <c r="L53" s="880"/>
    </row>
    <row r="54" spans="2:12" x14ac:dyDescent="0.25">
      <c r="B54" s="878"/>
      <c r="C54" s="879"/>
      <c r="D54" s="879"/>
      <c r="E54" s="879"/>
      <c r="F54" s="879"/>
      <c r="G54" s="880"/>
      <c r="H54" s="878"/>
      <c r="I54" s="879"/>
      <c r="J54" s="879"/>
      <c r="K54" s="879"/>
      <c r="L54" s="880"/>
    </row>
    <row r="55" spans="2:12" x14ac:dyDescent="0.25">
      <c r="B55" s="863" t="s">
        <v>1330</v>
      </c>
      <c r="C55" s="864"/>
      <c r="D55" s="864"/>
      <c r="E55" s="864"/>
      <c r="F55" s="864"/>
      <c r="G55" s="865"/>
      <c r="H55" s="869" t="s">
        <v>1331</v>
      </c>
      <c r="I55" s="870"/>
      <c r="J55" s="870"/>
      <c r="K55" s="870"/>
      <c r="L55" s="871"/>
    </row>
    <row r="56" spans="2:12" ht="15.75" thickBot="1" x14ac:dyDescent="0.3">
      <c r="B56" s="866"/>
      <c r="C56" s="867"/>
      <c r="D56" s="867"/>
      <c r="E56" s="867"/>
      <c r="F56" s="867"/>
      <c r="G56" s="868"/>
      <c r="H56" s="872"/>
      <c r="I56" s="873"/>
      <c r="J56" s="873"/>
      <c r="K56" s="873"/>
      <c r="L56" s="874"/>
    </row>
    <row r="57" spans="2:12" x14ac:dyDescent="0.25">
      <c r="B57" s="875" t="s">
        <v>453</v>
      </c>
      <c r="C57" s="876"/>
      <c r="D57" s="876"/>
      <c r="E57" s="876"/>
      <c r="F57" s="876"/>
      <c r="G57" s="877"/>
      <c r="H57" s="875" t="s">
        <v>454</v>
      </c>
      <c r="I57" s="876"/>
      <c r="J57" s="876"/>
      <c r="K57" s="876"/>
      <c r="L57" s="877"/>
    </row>
    <row r="58" spans="2:12" x14ac:dyDescent="0.25">
      <c r="B58" s="878"/>
      <c r="C58" s="879"/>
      <c r="D58" s="879"/>
      <c r="E58" s="879"/>
      <c r="F58" s="879"/>
      <c r="G58" s="880"/>
      <c r="H58" s="878"/>
      <c r="I58" s="879"/>
      <c r="J58" s="879"/>
      <c r="K58" s="879"/>
      <c r="L58" s="880"/>
    </row>
    <row r="59" spans="2:12" x14ac:dyDescent="0.25">
      <c r="B59" s="878"/>
      <c r="C59" s="879"/>
      <c r="D59" s="879"/>
      <c r="E59" s="879"/>
      <c r="F59" s="879"/>
      <c r="G59" s="880"/>
      <c r="H59" s="878"/>
      <c r="I59" s="879"/>
      <c r="J59" s="879"/>
      <c r="K59" s="879"/>
      <c r="L59" s="880"/>
    </row>
    <row r="60" spans="2:12" x14ac:dyDescent="0.25">
      <c r="B60" s="878"/>
      <c r="C60" s="879"/>
      <c r="D60" s="879"/>
      <c r="E60" s="879"/>
      <c r="F60" s="879"/>
      <c r="G60" s="880"/>
      <c r="H60" s="878"/>
      <c r="I60" s="879"/>
      <c r="J60" s="879"/>
      <c r="K60" s="879"/>
      <c r="L60" s="880"/>
    </row>
    <row r="61" spans="2:12" x14ac:dyDescent="0.25">
      <c r="B61" s="878"/>
      <c r="C61" s="879"/>
      <c r="D61" s="879"/>
      <c r="E61" s="879"/>
      <c r="F61" s="879"/>
      <c r="G61" s="880"/>
      <c r="H61" s="878"/>
      <c r="I61" s="879"/>
      <c r="J61" s="879"/>
      <c r="K61" s="879"/>
      <c r="L61" s="880"/>
    </row>
    <row r="62" spans="2:12" x14ac:dyDescent="0.25">
      <c r="B62" s="878"/>
      <c r="C62" s="879"/>
      <c r="D62" s="879"/>
      <c r="E62" s="879"/>
      <c r="F62" s="879"/>
      <c r="G62" s="880"/>
      <c r="H62" s="878"/>
      <c r="I62" s="879"/>
      <c r="J62" s="879"/>
      <c r="K62" s="879"/>
      <c r="L62" s="880"/>
    </row>
    <row r="63" spans="2:12" x14ac:dyDescent="0.25">
      <c r="B63" s="878"/>
      <c r="C63" s="879"/>
      <c r="D63" s="879"/>
      <c r="E63" s="879"/>
      <c r="F63" s="879"/>
      <c r="G63" s="880"/>
      <c r="H63" s="878"/>
      <c r="I63" s="879"/>
      <c r="J63" s="879"/>
      <c r="K63" s="879"/>
      <c r="L63" s="880"/>
    </row>
    <row r="64" spans="2:12" x14ac:dyDescent="0.25">
      <c r="B64" s="878"/>
      <c r="C64" s="879"/>
      <c r="D64" s="879"/>
      <c r="E64" s="879"/>
      <c r="F64" s="879"/>
      <c r="G64" s="880"/>
      <c r="H64" s="878"/>
      <c r="I64" s="879"/>
      <c r="J64" s="879"/>
      <c r="K64" s="879"/>
      <c r="L64" s="880"/>
    </row>
    <row r="65" spans="2:12" x14ac:dyDescent="0.25">
      <c r="B65" s="878"/>
      <c r="C65" s="879"/>
      <c r="D65" s="879"/>
      <c r="E65" s="879"/>
      <c r="F65" s="879"/>
      <c r="G65" s="880"/>
      <c r="H65" s="878"/>
      <c r="I65" s="879"/>
      <c r="J65" s="879"/>
      <c r="K65" s="879"/>
      <c r="L65" s="880"/>
    </row>
    <row r="66" spans="2:12" x14ac:dyDescent="0.25">
      <c r="B66" s="878"/>
      <c r="C66" s="879"/>
      <c r="D66" s="879"/>
      <c r="E66" s="879"/>
      <c r="F66" s="879"/>
      <c r="G66" s="880"/>
      <c r="H66" s="878"/>
      <c r="I66" s="879"/>
      <c r="J66" s="879"/>
      <c r="K66" s="879"/>
      <c r="L66" s="880"/>
    </row>
    <row r="67" spans="2:12" x14ac:dyDescent="0.25">
      <c r="B67" s="878"/>
      <c r="C67" s="879"/>
      <c r="D67" s="879"/>
      <c r="E67" s="879"/>
      <c r="F67" s="879"/>
      <c r="G67" s="880"/>
      <c r="H67" s="878"/>
      <c r="I67" s="879"/>
      <c r="J67" s="879"/>
      <c r="K67" s="879"/>
      <c r="L67" s="880"/>
    </row>
    <row r="68" spans="2:12" x14ac:dyDescent="0.25">
      <c r="B68" s="878"/>
      <c r="C68" s="879"/>
      <c r="D68" s="879"/>
      <c r="E68" s="879"/>
      <c r="F68" s="879"/>
      <c r="G68" s="880"/>
      <c r="H68" s="878"/>
      <c r="I68" s="879"/>
      <c r="J68" s="879"/>
      <c r="K68" s="879"/>
      <c r="L68" s="880"/>
    </row>
    <row r="69" spans="2:12" x14ac:dyDescent="0.25">
      <c r="B69" s="878"/>
      <c r="C69" s="879"/>
      <c r="D69" s="879"/>
      <c r="E69" s="879"/>
      <c r="F69" s="879"/>
      <c r="G69" s="880"/>
      <c r="H69" s="878"/>
      <c r="I69" s="879"/>
      <c r="J69" s="879"/>
      <c r="K69" s="879"/>
      <c r="L69" s="880"/>
    </row>
    <row r="70" spans="2:12" x14ac:dyDescent="0.25">
      <c r="B70" s="878"/>
      <c r="C70" s="879"/>
      <c r="D70" s="879"/>
      <c r="E70" s="879"/>
      <c r="F70" s="879"/>
      <c r="G70" s="880"/>
      <c r="H70" s="878"/>
      <c r="I70" s="879"/>
      <c r="J70" s="879"/>
      <c r="K70" s="879"/>
      <c r="L70" s="880"/>
    </row>
    <row r="71" spans="2:12" x14ac:dyDescent="0.25">
      <c r="B71" s="863" t="s">
        <v>1332</v>
      </c>
      <c r="C71" s="864"/>
      <c r="D71" s="864"/>
      <c r="E71" s="864"/>
      <c r="F71" s="864"/>
      <c r="G71" s="865"/>
      <c r="H71" s="869" t="s">
        <v>1333</v>
      </c>
      <c r="I71" s="870"/>
      <c r="J71" s="870"/>
      <c r="K71" s="870"/>
      <c r="L71" s="871"/>
    </row>
    <row r="72" spans="2:12" ht="42.75" customHeight="1" thickBot="1" x14ac:dyDescent="0.3">
      <c r="B72" s="866"/>
      <c r="C72" s="867"/>
      <c r="D72" s="867"/>
      <c r="E72" s="867"/>
      <c r="F72" s="867"/>
      <c r="G72" s="868"/>
      <c r="H72" s="872"/>
      <c r="I72" s="873"/>
      <c r="J72" s="873"/>
      <c r="K72" s="873"/>
      <c r="L72" s="874"/>
    </row>
    <row r="73" spans="2:12" x14ac:dyDescent="0.25">
      <c r="B73" s="875" t="s">
        <v>453</v>
      </c>
      <c r="C73" s="876"/>
      <c r="D73" s="876"/>
      <c r="E73" s="876"/>
      <c r="F73" s="876"/>
      <c r="G73" s="877"/>
      <c r="H73" s="875" t="s">
        <v>454</v>
      </c>
      <c r="I73" s="876"/>
      <c r="J73" s="876"/>
      <c r="K73" s="876"/>
      <c r="L73" s="877"/>
    </row>
    <row r="74" spans="2:12" x14ac:dyDescent="0.25">
      <c r="B74" s="878"/>
      <c r="C74" s="879"/>
      <c r="D74" s="879"/>
      <c r="E74" s="879"/>
      <c r="F74" s="879"/>
      <c r="G74" s="880"/>
      <c r="H74" s="878"/>
      <c r="I74" s="879"/>
      <c r="J74" s="879"/>
      <c r="K74" s="879"/>
      <c r="L74" s="880"/>
    </row>
    <row r="75" spans="2:12" x14ac:dyDescent="0.25">
      <c r="B75" s="878"/>
      <c r="C75" s="879"/>
      <c r="D75" s="879"/>
      <c r="E75" s="879"/>
      <c r="F75" s="879"/>
      <c r="G75" s="880"/>
      <c r="H75" s="878"/>
      <c r="I75" s="879"/>
      <c r="J75" s="879"/>
      <c r="K75" s="879"/>
      <c r="L75" s="880"/>
    </row>
    <row r="76" spans="2:12" x14ac:dyDescent="0.25">
      <c r="B76" s="878"/>
      <c r="C76" s="879"/>
      <c r="D76" s="879"/>
      <c r="E76" s="879"/>
      <c r="F76" s="879"/>
      <c r="G76" s="880"/>
      <c r="H76" s="878"/>
      <c r="I76" s="879"/>
      <c r="J76" s="879"/>
      <c r="K76" s="879"/>
      <c r="L76" s="880"/>
    </row>
    <row r="77" spans="2:12" x14ac:dyDescent="0.25">
      <c r="B77" s="878"/>
      <c r="C77" s="879"/>
      <c r="D77" s="879"/>
      <c r="E77" s="879"/>
      <c r="F77" s="879"/>
      <c r="G77" s="880"/>
      <c r="H77" s="878"/>
      <c r="I77" s="879"/>
      <c r="J77" s="879"/>
      <c r="K77" s="879"/>
      <c r="L77" s="880"/>
    </row>
    <row r="78" spans="2:12" x14ac:dyDescent="0.25">
      <c r="B78" s="878"/>
      <c r="C78" s="879"/>
      <c r="D78" s="879"/>
      <c r="E78" s="879"/>
      <c r="F78" s="879"/>
      <c r="G78" s="880"/>
      <c r="H78" s="878"/>
      <c r="I78" s="879"/>
      <c r="J78" s="879"/>
      <c r="K78" s="879"/>
      <c r="L78" s="880"/>
    </row>
    <row r="79" spans="2:12" x14ac:dyDescent="0.25">
      <c r="B79" s="878"/>
      <c r="C79" s="879"/>
      <c r="D79" s="879"/>
      <c r="E79" s="879"/>
      <c r="F79" s="879"/>
      <c r="G79" s="880"/>
      <c r="H79" s="878"/>
      <c r="I79" s="879"/>
      <c r="J79" s="879"/>
      <c r="K79" s="879"/>
      <c r="L79" s="880"/>
    </row>
    <row r="80" spans="2:12" x14ac:dyDescent="0.25">
      <c r="B80" s="878"/>
      <c r="C80" s="879"/>
      <c r="D80" s="879"/>
      <c r="E80" s="879"/>
      <c r="F80" s="879"/>
      <c r="G80" s="880"/>
      <c r="H80" s="878"/>
      <c r="I80" s="879"/>
      <c r="J80" s="879"/>
      <c r="K80" s="879"/>
      <c r="L80" s="880"/>
    </row>
    <row r="81" spans="2:12" x14ac:dyDescent="0.25">
      <c r="B81" s="878"/>
      <c r="C81" s="879"/>
      <c r="D81" s="879"/>
      <c r="E81" s="879"/>
      <c r="F81" s="879"/>
      <c r="G81" s="880"/>
      <c r="H81" s="878"/>
      <c r="I81" s="879"/>
      <c r="J81" s="879"/>
      <c r="K81" s="879"/>
      <c r="L81" s="880"/>
    </row>
    <row r="82" spans="2:12" x14ac:dyDescent="0.25">
      <c r="B82" s="878"/>
      <c r="C82" s="879"/>
      <c r="D82" s="879"/>
      <c r="E82" s="879"/>
      <c r="F82" s="879"/>
      <c r="G82" s="880"/>
      <c r="H82" s="878"/>
      <c r="I82" s="879"/>
      <c r="J82" s="879"/>
      <c r="K82" s="879"/>
      <c r="L82" s="880"/>
    </row>
    <row r="83" spans="2:12" x14ac:dyDescent="0.25">
      <c r="B83" s="878"/>
      <c r="C83" s="879"/>
      <c r="D83" s="879"/>
      <c r="E83" s="879"/>
      <c r="F83" s="879"/>
      <c r="G83" s="880"/>
      <c r="H83" s="878"/>
      <c r="I83" s="879"/>
      <c r="J83" s="879"/>
      <c r="K83" s="879"/>
      <c r="L83" s="880"/>
    </row>
    <row r="84" spans="2:12" x14ac:dyDescent="0.25">
      <c r="B84" s="878"/>
      <c r="C84" s="879"/>
      <c r="D84" s="879"/>
      <c r="E84" s="879"/>
      <c r="F84" s="879"/>
      <c r="G84" s="880"/>
      <c r="H84" s="878"/>
      <c r="I84" s="879"/>
      <c r="J84" s="879"/>
      <c r="K84" s="879"/>
      <c r="L84" s="880"/>
    </row>
    <row r="85" spans="2:12" x14ac:dyDescent="0.25">
      <c r="B85" s="878"/>
      <c r="C85" s="879"/>
      <c r="D85" s="879"/>
      <c r="E85" s="879"/>
      <c r="F85" s="879"/>
      <c r="G85" s="880"/>
      <c r="H85" s="878"/>
      <c r="I85" s="879"/>
      <c r="J85" s="879"/>
      <c r="K85" s="879"/>
      <c r="L85" s="880"/>
    </row>
    <row r="86" spans="2:12" x14ac:dyDescent="0.25">
      <c r="B86" s="878"/>
      <c r="C86" s="879"/>
      <c r="D86" s="879"/>
      <c r="E86" s="879"/>
      <c r="F86" s="879"/>
      <c r="G86" s="880"/>
      <c r="H86" s="878"/>
      <c r="I86" s="879"/>
      <c r="J86" s="879"/>
      <c r="K86" s="879"/>
      <c r="L86" s="880"/>
    </row>
    <row r="87" spans="2:12" x14ac:dyDescent="0.25">
      <c r="B87" s="863" t="s">
        <v>1334</v>
      </c>
      <c r="C87" s="864"/>
      <c r="D87" s="864"/>
      <c r="E87" s="864"/>
      <c r="F87" s="864"/>
      <c r="G87" s="865"/>
      <c r="H87" s="869" t="s">
        <v>1335</v>
      </c>
      <c r="I87" s="870"/>
      <c r="J87" s="870"/>
      <c r="K87" s="870"/>
      <c r="L87" s="871"/>
    </row>
    <row r="88" spans="2:12" ht="15.75" thickBot="1" x14ac:dyDescent="0.3">
      <c r="B88" s="866"/>
      <c r="C88" s="867"/>
      <c r="D88" s="867"/>
      <c r="E88" s="867"/>
      <c r="F88" s="867"/>
      <c r="G88" s="868"/>
      <c r="H88" s="872"/>
      <c r="I88" s="873"/>
      <c r="J88" s="873"/>
      <c r="K88" s="873"/>
      <c r="L88" s="874"/>
    </row>
  </sheetData>
  <mergeCells count="36">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87:G88"/>
    <mergeCell ref="H87:L88"/>
    <mergeCell ref="B57:G70"/>
    <mergeCell ref="H57:L70"/>
    <mergeCell ref="B71:G72"/>
    <mergeCell ref="H71:L72"/>
    <mergeCell ref="B73:G86"/>
    <mergeCell ref="H73:L8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A1:L85"/>
  <sheetViews>
    <sheetView showGridLines="0" view="pageBreakPreview" topLeftCell="A46" zoomScale="70" zoomScaleNormal="100" zoomScaleSheetLayoutView="70" workbookViewId="0">
      <selection activeCell="H54" sqref="H54:L67"/>
    </sheetView>
  </sheetViews>
  <sheetFormatPr baseColWidth="10" defaultColWidth="11.42578125" defaultRowHeight="15" x14ac:dyDescent="0.25"/>
  <cols>
    <col min="1" max="1" width="6.85546875" style="129" customWidth="1"/>
    <col min="2" max="5" width="11.42578125" style="129"/>
    <col min="6" max="6" width="13.7109375" style="129" customWidth="1"/>
    <col min="7" max="7" width="6.28515625" style="129" customWidth="1"/>
    <col min="8" max="8" width="11.42578125" style="129"/>
    <col min="9" max="9" width="18.7109375" style="129" customWidth="1"/>
    <col min="10" max="11" width="11.42578125" style="129"/>
    <col min="12" max="12" width="8.140625" style="129" customWidth="1"/>
    <col min="13" max="16384" width="11.42578125" style="129"/>
  </cols>
  <sheetData>
    <row r="1" spans="1:12" s="130" customFormat="1" ht="27.75" customHeight="1" x14ac:dyDescent="0.25">
      <c r="A1" s="277"/>
      <c r="B1" s="890" t="s">
        <v>252</v>
      </c>
      <c r="C1" s="890"/>
      <c r="D1" s="890"/>
      <c r="E1" s="890"/>
      <c r="F1" s="890"/>
      <c r="G1" s="890"/>
      <c r="H1" s="890"/>
      <c r="I1" s="890"/>
      <c r="J1" s="890"/>
      <c r="K1" s="890"/>
      <c r="L1" s="915"/>
    </row>
    <row r="2" spans="1:12" s="130" customFormat="1" ht="11.25" customHeight="1" x14ac:dyDescent="0.25">
      <c r="A2" s="278"/>
      <c r="B2" s="916"/>
      <c r="C2" s="891"/>
      <c r="D2" s="891"/>
      <c r="E2" s="891"/>
      <c r="F2" s="891"/>
      <c r="G2" s="891"/>
      <c r="H2" s="891"/>
      <c r="I2" s="891"/>
      <c r="J2" s="891"/>
      <c r="K2" s="891"/>
      <c r="L2" s="917"/>
    </row>
    <row r="3" spans="1:12" s="130" customFormat="1" ht="24.95" customHeight="1" x14ac:dyDescent="0.25">
      <c r="A3" s="278"/>
      <c r="B3" s="918" t="s">
        <v>290</v>
      </c>
      <c r="C3" s="918"/>
      <c r="D3" s="918"/>
      <c r="E3" s="919"/>
      <c r="F3" s="97">
        <v>44210</v>
      </c>
      <c r="G3" s="920" t="s">
        <v>291</v>
      </c>
      <c r="H3" s="918"/>
      <c r="I3" s="919"/>
      <c r="J3" s="921">
        <v>44216</v>
      </c>
      <c r="K3" s="918"/>
      <c r="L3" s="919"/>
    </row>
    <row r="4" spans="1:12" s="130" customFormat="1" ht="24.95" customHeight="1" x14ac:dyDescent="0.25">
      <c r="A4" s="278"/>
      <c r="B4" s="922" t="s">
        <v>251</v>
      </c>
      <c r="C4" s="922"/>
      <c r="D4" s="922"/>
      <c r="E4" s="922"/>
      <c r="F4" s="922"/>
      <c r="G4" s="922"/>
      <c r="H4" s="923"/>
      <c r="I4" s="275" t="s">
        <v>490</v>
      </c>
      <c r="J4" s="275" t="s">
        <v>2</v>
      </c>
      <c r="K4" s="882" t="s">
        <v>0</v>
      </c>
      <c r="L4" s="926"/>
    </row>
    <row r="5" spans="1:12" s="130" customFormat="1" ht="24.95" customHeight="1" x14ac:dyDescent="0.25">
      <c r="A5" s="278"/>
      <c r="B5" s="924"/>
      <c r="C5" s="924"/>
      <c r="D5" s="924"/>
      <c r="E5" s="924"/>
      <c r="F5" s="924"/>
      <c r="G5" s="924"/>
      <c r="H5" s="925"/>
      <c r="I5" s="276" t="s">
        <v>491</v>
      </c>
      <c r="J5" s="275">
        <v>2</v>
      </c>
      <c r="K5" s="882" t="s">
        <v>292</v>
      </c>
      <c r="L5" s="926"/>
    </row>
    <row r="6" spans="1:12" s="130" customFormat="1" ht="15.75" customHeight="1" x14ac:dyDescent="0.25">
      <c r="A6" s="278"/>
      <c r="B6" s="902" t="s">
        <v>453</v>
      </c>
      <c r="C6" s="879"/>
      <c r="D6" s="879"/>
      <c r="E6" s="879"/>
      <c r="F6" s="879"/>
      <c r="G6" s="880"/>
      <c r="H6" s="878" t="s">
        <v>454</v>
      </c>
      <c r="I6" s="879"/>
      <c r="J6" s="879"/>
      <c r="K6" s="879"/>
      <c r="L6" s="880"/>
    </row>
    <row r="7" spans="1:12" s="130" customFormat="1" x14ac:dyDescent="0.25">
      <c r="A7" s="278"/>
      <c r="B7" s="902"/>
      <c r="C7" s="879"/>
      <c r="D7" s="879"/>
      <c r="E7" s="879"/>
      <c r="F7" s="879"/>
      <c r="G7" s="880"/>
      <c r="H7" s="878"/>
      <c r="I7" s="879"/>
      <c r="J7" s="879"/>
      <c r="K7" s="879"/>
      <c r="L7" s="880"/>
    </row>
    <row r="8" spans="1:12" s="130" customFormat="1" x14ac:dyDescent="0.25">
      <c r="A8" s="278"/>
      <c r="B8" s="902"/>
      <c r="C8" s="879"/>
      <c r="D8" s="879"/>
      <c r="E8" s="879"/>
      <c r="F8" s="879"/>
      <c r="G8" s="880"/>
      <c r="H8" s="878"/>
      <c r="I8" s="879"/>
      <c r="J8" s="879"/>
      <c r="K8" s="879"/>
      <c r="L8" s="880"/>
    </row>
    <row r="9" spans="1:12" s="130" customFormat="1" x14ac:dyDescent="0.25">
      <c r="A9" s="278"/>
      <c r="B9" s="902"/>
      <c r="C9" s="879"/>
      <c r="D9" s="879"/>
      <c r="E9" s="879"/>
      <c r="F9" s="879"/>
      <c r="G9" s="880"/>
      <c r="H9" s="878"/>
      <c r="I9" s="879"/>
      <c r="J9" s="879"/>
      <c r="K9" s="879"/>
      <c r="L9" s="880"/>
    </row>
    <row r="10" spans="1:12" s="130" customFormat="1" x14ac:dyDescent="0.25">
      <c r="A10" s="278"/>
      <c r="B10" s="902"/>
      <c r="C10" s="879"/>
      <c r="D10" s="879"/>
      <c r="E10" s="879"/>
      <c r="F10" s="879"/>
      <c r="G10" s="880"/>
      <c r="H10" s="878"/>
      <c r="I10" s="879"/>
      <c r="J10" s="879"/>
      <c r="K10" s="879"/>
      <c r="L10" s="880"/>
    </row>
    <row r="11" spans="1:12" s="130" customFormat="1" x14ac:dyDescent="0.25">
      <c r="A11" s="278"/>
      <c r="B11" s="902"/>
      <c r="C11" s="879"/>
      <c r="D11" s="879"/>
      <c r="E11" s="879"/>
      <c r="F11" s="879"/>
      <c r="G11" s="880"/>
      <c r="H11" s="878"/>
      <c r="I11" s="879"/>
      <c r="J11" s="879"/>
      <c r="K11" s="879"/>
      <c r="L11" s="880"/>
    </row>
    <row r="12" spans="1:12" s="130" customFormat="1" x14ac:dyDescent="0.25">
      <c r="A12" s="278"/>
      <c r="B12" s="902"/>
      <c r="C12" s="879"/>
      <c r="D12" s="879"/>
      <c r="E12" s="879"/>
      <c r="F12" s="879"/>
      <c r="G12" s="880"/>
      <c r="H12" s="878"/>
      <c r="I12" s="879"/>
      <c r="J12" s="879"/>
      <c r="K12" s="879"/>
      <c r="L12" s="880"/>
    </row>
    <row r="13" spans="1:12" s="130" customFormat="1" x14ac:dyDescent="0.25">
      <c r="A13" s="278"/>
      <c r="B13" s="902"/>
      <c r="C13" s="879"/>
      <c r="D13" s="879"/>
      <c r="E13" s="879"/>
      <c r="F13" s="879"/>
      <c r="G13" s="880"/>
      <c r="H13" s="878"/>
      <c r="I13" s="879"/>
      <c r="J13" s="879"/>
      <c r="K13" s="879"/>
      <c r="L13" s="880"/>
    </row>
    <row r="14" spans="1:12" s="130" customFormat="1" x14ac:dyDescent="0.25">
      <c r="A14" s="278"/>
      <c r="B14" s="902"/>
      <c r="C14" s="879"/>
      <c r="D14" s="879"/>
      <c r="E14" s="879"/>
      <c r="F14" s="879"/>
      <c r="G14" s="880"/>
      <c r="H14" s="878"/>
      <c r="I14" s="879"/>
      <c r="J14" s="879"/>
      <c r="K14" s="879"/>
      <c r="L14" s="880"/>
    </row>
    <row r="15" spans="1:12" s="130" customFormat="1" x14ac:dyDescent="0.25">
      <c r="A15" s="278"/>
      <c r="B15" s="902"/>
      <c r="C15" s="879"/>
      <c r="D15" s="879"/>
      <c r="E15" s="879"/>
      <c r="F15" s="879"/>
      <c r="G15" s="880"/>
      <c r="H15" s="878"/>
      <c r="I15" s="879"/>
      <c r="J15" s="879"/>
      <c r="K15" s="879"/>
      <c r="L15" s="880"/>
    </row>
    <row r="16" spans="1:12" s="130" customFormat="1" x14ac:dyDescent="0.25">
      <c r="A16" s="278"/>
      <c r="B16" s="902"/>
      <c r="C16" s="879"/>
      <c r="D16" s="879"/>
      <c r="E16" s="879"/>
      <c r="F16" s="879"/>
      <c r="G16" s="880"/>
      <c r="H16" s="878"/>
      <c r="I16" s="879"/>
      <c r="J16" s="879"/>
      <c r="K16" s="879"/>
      <c r="L16" s="880"/>
    </row>
    <row r="17" spans="1:12" s="130" customFormat="1" x14ac:dyDescent="0.25">
      <c r="A17" s="278"/>
      <c r="B17" s="902"/>
      <c r="C17" s="879"/>
      <c r="D17" s="879"/>
      <c r="E17" s="879"/>
      <c r="F17" s="879"/>
      <c r="G17" s="880"/>
      <c r="H17" s="878"/>
      <c r="I17" s="879"/>
      <c r="J17" s="879"/>
      <c r="K17" s="879"/>
      <c r="L17" s="880"/>
    </row>
    <row r="18" spans="1:12" s="130" customFormat="1" x14ac:dyDescent="0.25">
      <c r="A18" s="278"/>
      <c r="B18" s="902"/>
      <c r="C18" s="879"/>
      <c r="D18" s="879"/>
      <c r="E18" s="879"/>
      <c r="F18" s="879"/>
      <c r="G18" s="880"/>
      <c r="H18" s="878"/>
      <c r="I18" s="879"/>
      <c r="J18" s="879"/>
      <c r="K18" s="879"/>
      <c r="L18" s="880"/>
    </row>
    <row r="19" spans="1:12" s="130" customFormat="1" ht="15.75" thickBot="1" x14ac:dyDescent="0.3">
      <c r="A19" s="278"/>
      <c r="B19" s="902"/>
      <c r="C19" s="879"/>
      <c r="D19" s="879"/>
      <c r="E19" s="879"/>
      <c r="F19" s="879"/>
      <c r="G19" s="880"/>
      <c r="H19" s="878"/>
      <c r="I19" s="879"/>
      <c r="J19" s="879"/>
      <c r="K19" s="879"/>
      <c r="L19" s="880"/>
    </row>
    <row r="20" spans="1:12" s="130" customFormat="1" ht="15" customHeight="1" x14ac:dyDescent="0.25">
      <c r="A20" s="278"/>
      <c r="B20" s="903" t="s">
        <v>1292</v>
      </c>
      <c r="C20" s="904"/>
      <c r="D20" s="904"/>
      <c r="E20" s="904"/>
      <c r="F20" s="904"/>
      <c r="G20" s="905"/>
      <c r="H20" s="909" t="s">
        <v>1293</v>
      </c>
      <c r="I20" s="910"/>
      <c r="J20" s="910"/>
      <c r="K20" s="910"/>
      <c r="L20" s="911"/>
    </row>
    <row r="21" spans="1:12" s="130" customFormat="1" ht="30.75" customHeight="1" thickBot="1" x14ac:dyDescent="0.3">
      <c r="A21" s="278"/>
      <c r="B21" s="906"/>
      <c r="C21" s="907"/>
      <c r="D21" s="907"/>
      <c r="E21" s="907"/>
      <c r="F21" s="907"/>
      <c r="G21" s="908"/>
      <c r="H21" s="912"/>
      <c r="I21" s="913"/>
      <c r="J21" s="913"/>
      <c r="K21" s="913"/>
      <c r="L21" s="914"/>
    </row>
    <row r="22" spans="1:12" s="130" customFormat="1" ht="15.75" customHeight="1" x14ac:dyDescent="0.25">
      <c r="A22" s="278"/>
      <c r="B22" s="876" t="s">
        <v>502</v>
      </c>
      <c r="C22" s="876"/>
      <c r="D22" s="876"/>
      <c r="E22" s="876"/>
      <c r="F22" s="876"/>
      <c r="G22" s="877"/>
      <c r="H22" s="875" t="s">
        <v>503</v>
      </c>
      <c r="I22" s="876"/>
      <c r="J22" s="876"/>
      <c r="K22" s="876"/>
      <c r="L22" s="877"/>
    </row>
    <row r="23" spans="1:12" s="130" customFormat="1" x14ac:dyDescent="0.25">
      <c r="A23" s="278"/>
      <c r="B23" s="902"/>
      <c r="C23" s="879"/>
      <c r="D23" s="879"/>
      <c r="E23" s="879"/>
      <c r="F23" s="879"/>
      <c r="G23" s="880"/>
      <c r="H23" s="878"/>
      <c r="I23" s="879"/>
      <c r="J23" s="879"/>
      <c r="K23" s="879"/>
      <c r="L23" s="880"/>
    </row>
    <row r="24" spans="1:12" s="130" customFormat="1" x14ac:dyDescent="0.25">
      <c r="A24" s="278"/>
      <c r="B24" s="902"/>
      <c r="C24" s="879"/>
      <c r="D24" s="879"/>
      <c r="E24" s="879"/>
      <c r="F24" s="879"/>
      <c r="G24" s="880"/>
      <c r="H24" s="878"/>
      <c r="I24" s="879"/>
      <c r="J24" s="879"/>
      <c r="K24" s="879"/>
      <c r="L24" s="880"/>
    </row>
    <row r="25" spans="1:12" s="130" customFormat="1" x14ac:dyDescent="0.25">
      <c r="A25" s="278"/>
      <c r="B25" s="902"/>
      <c r="C25" s="879"/>
      <c r="D25" s="879"/>
      <c r="E25" s="879"/>
      <c r="F25" s="879"/>
      <c r="G25" s="880"/>
      <c r="H25" s="878"/>
      <c r="I25" s="879"/>
      <c r="J25" s="879"/>
      <c r="K25" s="879"/>
      <c r="L25" s="880"/>
    </row>
    <row r="26" spans="1:12" s="130" customFormat="1" x14ac:dyDescent="0.25">
      <c r="A26" s="278"/>
      <c r="B26" s="902"/>
      <c r="C26" s="879"/>
      <c r="D26" s="879"/>
      <c r="E26" s="879"/>
      <c r="F26" s="879"/>
      <c r="G26" s="880"/>
      <c r="H26" s="878"/>
      <c r="I26" s="879"/>
      <c r="J26" s="879"/>
      <c r="K26" s="879"/>
      <c r="L26" s="880"/>
    </row>
    <row r="27" spans="1:12" s="130" customFormat="1" x14ac:dyDescent="0.25">
      <c r="A27" s="278"/>
      <c r="B27" s="902"/>
      <c r="C27" s="879"/>
      <c r="D27" s="879"/>
      <c r="E27" s="879"/>
      <c r="F27" s="879"/>
      <c r="G27" s="880"/>
      <c r="H27" s="878"/>
      <c r="I27" s="879"/>
      <c r="J27" s="879"/>
      <c r="K27" s="879"/>
      <c r="L27" s="880"/>
    </row>
    <row r="28" spans="1:12" s="130" customFormat="1" x14ac:dyDescent="0.25">
      <c r="A28" s="278"/>
      <c r="B28" s="902"/>
      <c r="C28" s="879"/>
      <c r="D28" s="879"/>
      <c r="E28" s="879"/>
      <c r="F28" s="879"/>
      <c r="G28" s="880"/>
      <c r="H28" s="878"/>
      <c r="I28" s="879"/>
      <c r="J28" s="879"/>
      <c r="K28" s="879"/>
      <c r="L28" s="880"/>
    </row>
    <row r="29" spans="1:12" s="130" customFormat="1" x14ac:dyDescent="0.25">
      <c r="A29" s="278"/>
      <c r="B29" s="902"/>
      <c r="C29" s="879"/>
      <c r="D29" s="879"/>
      <c r="E29" s="879"/>
      <c r="F29" s="879"/>
      <c r="G29" s="880"/>
      <c r="H29" s="878"/>
      <c r="I29" s="879"/>
      <c r="J29" s="879"/>
      <c r="K29" s="879"/>
      <c r="L29" s="880"/>
    </row>
    <row r="30" spans="1:12" s="130" customFormat="1" x14ac:dyDescent="0.25">
      <c r="A30" s="278"/>
      <c r="B30" s="902"/>
      <c r="C30" s="879"/>
      <c r="D30" s="879"/>
      <c r="E30" s="879"/>
      <c r="F30" s="879"/>
      <c r="G30" s="880"/>
      <c r="H30" s="878"/>
      <c r="I30" s="879"/>
      <c r="J30" s="879"/>
      <c r="K30" s="879"/>
      <c r="L30" s="880"/>
    </row>
    <row r="31" spans="1:12" s="130" customFormat="1" x14ac:dyDescent="0.25">
      <c r="A31" s="278"/>
      <c r="B31" s="902"/>
      <c r="C31" s="879"/>
      <c r="D31" s="879"/>
      <c r="E31" s="879"/>
      <c r="F31" s="879"/>
      <c r="G31" s="880"/>
      <c r="H31" s="878"/>
      <c r="I31" s="879"/>
      <c r="J31" s="879"/>
      <c r="K31" s="879"/>
      <c r="L31" s="880"/>
    </row>
    <row r="32" spans="1:12" s="130" customFormat="1" x14ac:dyDescent="0.25">
      <c r="A32" s="278"/>
      <c r="B32" s="902"/>
      <c r="C32" s="879"/>
      <c r="D32" s="879"/>
      <c r="E32" s="879"/>
      <c r="F32" s="879"/>
      <c r="G32" s="880"/>
      <c r="H32" s="878"/>
      <c r="I32" s="879"/>
      <c r="J32" s="879"/>
      <c r="K32" s="879"/>
      <c r="L32" s="880"/>
    </row>
    <row r="33" spans="1:12" s="130" customFormat="1" x14ac:dyDescent="0.25">
      <c r="A33" s="278"/>
      <c r="B33" s="902"/>
      <c r="C33" s="879"/>
      <c r="D33" s="879"/>
      <c r="E33" s="879"/>
      <c r="F33" s="879"/>
      <c r="G33" s="880"/>
      <c r="H33" s="878"/>
      <c r="I33" s="879"/>
      <c r="J33" s="879"/>
      <c r="K33" s="879"/>
      <c r="L33" s="880"/>
    </row>
    <row r="34" spans="1:12" s="130" customFormat="1" x14ac:dyDescent="0.25">
      <c r="A34" s="278"/>
      <c r="B34" s="902"/>
      <c r="C34" s="879"/>
      <c r="D34" s="879"/>
      <c r="E34" s="879"/>
      <c r="F34" s="879"/>
      <c r="G34" s="880"/>
      <c r="H34" s="878"/>
      <c r="I34" s="879"/>
      <c r="J34" s="879"/>
      <c r="K34" s="879"/>
      <c r="L34" s="880"/>
    </row>
    <row r="35" spans="1:12" s="130" customFormat="1" ht="15.75" thickBot="1" x14ac:dyDescent="0.3">
      <c r="A35" s="278"/>
      <c r="B35" s="902"/>
      <c r="C35" s="879"/>
      <c r="D35" s="879"/>
      <c r="E35" s="879"/>
      <c r="F35" s="879"/>
      <c r="G35" s="880"/>
      <c r="H35" s="878"/>
      <c r="I35" s="879"/>
      <c r="J35" s="879"/>
      <c r="K35" s="879"/>
      <c r="L35" s="880"/>
    </row>
    <row r="36" spans="1:12" s="130" customFormat="1" ht="14.45" customHeight="1" x14ac:dyDescent="0.25">
      <c r="A36" s="278"/>
      <c r="B36" s="927" t="s">
        <v>1294</v>
      </c>
      <c r="C36" s="927"/>
      <c r="D36" s="927"/>
      <c r="E36" s="927"/>
      <c r="F36" s="927"/>
      <c r="G36" s="928"/>
      <c r="H36" s="909" t="s">
        <v>1295</v>
      </c>
      <c r="I36" s="931"/>
      <c r="J36" s="931"/>
      <c r="K36" s="931"/>
      <c r="L36" s="932"/>
    </row>
    <row r="37" spans="1:12" s="130" customFormat="1" ht="32.25" customHeight="1" thickBot="1" x14ac:dyDescent="0.3">
      <c r="A37" s="278"/>
      <c r="B37" s="929"/>
      <c r="C37" s="929"/>
      <c r="D37" s="929"/>
      <c r="E37" s="929"/>
      <c r="F37" s="929"/>
      <c r="G37" s="930"/>
      <c r="H37" s="933"/>
      <c r="I37" s="934"/>
      <c r="J37" s="934"/>
      <c r="K37" s="934"/>
      <c r="L37" s="935"/>
    </row>
    <row r="38" spans="1:12" s="130" customFormat="1" x14ac:dyDescent="0.25">
      <c r="A38" s="278"/>
      <c r="B38" s="876" t="s">
        <v>504</v>
      </c>
      <c r="C38" s="876"/>
      <c r="D38" s="876"/>
      <c r="E38" s="876"/>
      <c r="F38" s="876"/>
      <c r="G38" s="877"/>
      <c r="H38" s="875" t="s">
        <v>505</v>
      </c>
      <c r="I38" s="876"/>
      <c r="J38" s="876"/>
      <c r="K38" s="876"/>
      <c r="L38" s="877"/>
    </row>
    <row r="39" spans="1:12" s="130" customFormat="1" x14ac:dyDescent="0.25">
      <c r="A39" s="278"/>
      <c r="B39" s="902"/>
      <c r="C39" s="879"/>
      <c r="D39" s="879"/>
      <c r="E39" s="879"/>
      <c r="F39" s="879"/>
      <c r="G39" s="880"/>
      <c r="H39" s="878"/>
      <c r="I39" s="879"/>
      <c r="J39" s="879"/>
      <c r="K39" s="879"/>
      <c r="L39" s="880"/>
    </row>
    <row r="40" spans="1:12" s="130" customFormat="1" x14ac:dyDescent="0.25">
      <c r="A40" s="278"/>
      <c r="B40" s="902"/>
      <c r="C40" s="879"/>
      <c r="D40" s="879"/>
      <c r="E40" s="879"/>
      <c r="F40" s="879"/>
      <c r="G40" s="880"/>
      <c r="H40" s="878"/>
      <c r="I40" s="879"/>
      <c r="J40" s="879"/>
      <c r="K40" s="879"/>
      <c r="L40" s="880"/>
    </row>
    <row r="41" spans="1:12" s="130" customFormat="1" x14ac:dyDescent="0.25">
      <c r="A41" s="278"/>
      <c r="B41" s="902"/>
      <c r="C41" s="879"/>
      <c r="D41" s="879"/>
      <c r="E41" s="879"/>
      <c r="F41" s="879"/>
      <c r="G41" s="880"/>
      <c r="H41" s="878"/>
      <c r="I41" s="879"/>
      <c r="J41" s="879"/>
      <c r="K41" s="879"/>
      <c r="L41" s="880"/>
    </row>
    <row r="42" spans="1:12" s="130" customFormat="1" x14ac:dyDescent="0.25">
      <c r="A42" s="278"/>
      <c r="B42" s="902"/>
      <c r="C42" s="879"/>
      <c r="D42" s="879"/>
      <c r="E42" s="879"/>
      <c r="F42" s="879"/>
      <c r="G42" s="880"/>
      <c r="H42" s="878"/>
      <c r="I42" s="879"/>
      <c r="J42" s="879"/>
      <c r="K42" s="879"/>
      <c r="L42" s="880"/>
    </row>
    <row r="43" spans="1:12" s="130" customFormat="1" x14ac:dyDescent="0.25">
      <c r="A43" s="278"/>
      <c r="B43" s="902"/>
      <c r="C43" s="879"/>
      <c r="D43" s="879"/>
      <c r="E43" s="879"/>
      <c r="F43" s="879"/>
      <c r="G43" s="880"/>
      <c r="H43" s="878"/>
      <c r="I43" s="879"/>
      <c r="J43" s="879"/>
      <c r="K43" s="879"/>
      <c r="L43" s="880"/>
    </row>
    <row r="44" spans="1:12" s="130" customFormat="1" x14ac:dyDescent="0.25">
      <c r="A44" s="278"/>
      <c r="B44" s="902"/>
      <c r="C44" s="879"/>
      <c r="D44" s="879"/>
      <c r="E44" s="879"/>
      <c r="F44" s="879"/>
      <c r="G44" s="880"/>
      <c r="H44" s="878"/>
      <c r="I44" s="879"/>
      <c r="J44" s="879"/>
      <c r="K44" s="879"/>
      <c r="L44" s="880"/>
    </row>
    <row r="45" spans="1:12" s="130" customFormat="1" x14ac:dyDescent="0.25">
      <c r="A45" s="278"/>
      <c r="B45" s="902"/>
      <c r="C45" s="879"/>
      <c r="D45" s="879"/>
      <c r="E45" s="879"/>
      <c r="F45" s="879"/>
      <c r="G45" s="880"/>
      <c r="H45" s="878"/>
      <c r="I45" s="879"/>
      <c r="J45" s="879"/>
      <c r="K45" s="879"/>
      <c r="L45" s="880"/>
    </row>
    <row r="46" spans="1:12" s="130" customFormat="1" x14ac:dyDescent="0.25">
      <c r="A46" s="278"/>
      <c r="B46" s="902"/>
      <c r="C46" s="879"/>
      <c r="D46" s="879"/>
      <c r="E46" s="879"/>
      <c r="F46" s="879"/>
      <c r="G46" s="880"/>
      <c r="H46" s="878"/>
      <c r="I46" s="879"/>
      <c r="J46" s="879"/>
      <c r="K46" s="879"/>
      <c r="L46" s="880"/>
    </row>
    <row r="47" spans="1:12" s="130" customFormat="1" x14ac:dyDescent="0.25">
      <c r="A47" s="278"/>
      <c r="B47" s="902"/>
      <c r="C47" s="879"/>
      <c r="D47" s="879"/>
      <c r="E47" s="879"/>
      <c r="F47" s="879"/>
      <c r="G47" s="880"/>
      <c r="H47" s="878"/>
      <c r="I47" s="879"/>
      <c r="J47" s="879"/>
      <c r="K47" s="879"/>
      <c r="L47" s="880"/>
    </row>
    <row r="48" spans="1:12" s="130" customFormat="1" x14ac:dyDescent="0.25">
      <c r="A48" s="278"/>
      <c r="B48" s="902"/>
      <c r="C48" s="879"/>
      <c r="D48" s="879"/>
      <c r="E48" s="879"/>
      <c r="F48" s="879"/>
      <c r="G48" s="880"/>
      <c r="H48" s="878"/>
      <c r="I48" s="879"/>
      <c r="J48" s="879"/>
      <c r="K48" s="879"/>
      <c r="L48" s="880"/>
    </row>
    <row r="49" spans="1:12" s="130" customFormat="1" x14ac:dyDescent="0.25">
      <c r="A49" s="278"/>
      <c r="B49" s="902"/>
      <c r="C49" s="879"/>
      <c r="D49" s="879"/>
      <c r="E49" s="879"/>
      <c r="F49" s="879"/>
      <c r="G49" s="880"/>
      <c r="H49" s="878"/>
      <c r="I49" s="879"/>
      <c r="J49" s="879"/>
      <c r="K49" s="879"/>
      <c r="L49" s="880"/>
    </row>
    <row r="50" spans="1:12" s="130" customFormat="1" x14ac:dyDescent="0.25">
      <c r="A50" s="278"/>
      <c r="B50" s="902"/>
      <c r="C50" s="879"/>
      <c r="D50" s="879"/>
      <c r="E50" s="879"/>
      <c r="F50" s="879"/>
      <c r="G50" s="880"/>
      <c r="H50" s="878"/>
      <c r="I50" s="879"/>
      <c r="J50" s="879"/>
      <c r="K50" s="879"/>
      <c r="L50" s="880"/>
    </row>
    <row r="51" spans="1:12" s="130" customFormat="1" ht="15.75" thickBot="1" x14ac:dyDescent="0.3">
      <c r="A51" s="278"/>
      <c r="B51" s="902"/>
      <c r="C51" s="879"/>
      <c r="D51" s="879"/>
      <c r="E51" s="879"/>
      <c r="F51" s="879"/>
      <c r="G51" s="880"/>
      <c r="H51" s="878"/>
      <c r="I51" s="879"/>
      <c r="J51" s="879"/>
      <c r="K51" s="879"/>
      <c r="L51" s="880"/>
    </row>
    <row r="52" spans="1:12" s="130" customFormat="1" ht="15" customHeight="1" x14ac:dyDescent="0.25">
      <c r="A52" s="283"/>
      <c r="B52" s="939" t="s">
        <v>1296</v>
      </c>
      <c r="C52" s="927"/>
      <c r="D52" s="927"/>
      <c r="E52" s="927"/>
      <c r="F52" s="927"/>
      <c r="G52" s="928"/>
      <c r="H52" s="941" t="s">
        <v>1297</v>
      </c>
      <c r="I52" s="910"/>
      <c r="J52" s="910"/>
      <c r="K52" s="910"/>
      <c r="L52" s="911"/>
    </row>
    <row r="53" spans="1:12" s="130" customFormat="1" ht="15.75" thickBot="1" x14ac:dyDescent="0.3">
      <c r="A53" s="282"/>
      <c r="B53" s="940"/>
      <c r="C53" s="929"/>
      <c r="D53" s="929"/>
      <c r="E53" s="929"/>
      <c r="F53" s="929"/>
      <c r="G53" s="930"/>
      <c r="H53" s="912"/>
      <c r="I53" s="913"/>
      <c r="J53" s="913"/>
      <c r="K53" s="913"/>
      <c r="L53" s="914"/>
    </row>
    <row r="54" spans="1:12" x14ac:dyDescent="0.25">
      <c r="B54" s="875"/>
      <c r="C54" s="876"/>
      <c r="D54" s="876"/>
      <c r="E54" s="876"/>
      <c r="F54" s="876"/>
      <c r="G54" s="877"/>
      <c r="H54" s="875"/>
      <c r="I54" s="876"/>
      <c r="J54" s="876"/>
      <c r="K54" s="876"/>
      <c r="L54" s="877"/>
    </row>
    <row r="55" spans="1:12" x14ac:dyDescent="0.25">
      <c r="B55" s="878"/>
      <c r="C55" s="902"/>
      <c r="D55" s="902"/>
      <c r="E55" s="902"/>
      <c r="F55" s="902"/>
      <c r="G55" s="880"/>
      <c r="H55" s="878"/>
      <c r="I55" s="879"/>
      <c r="J55" s="879"/>
      <c r="K55" s="879"/>
      <c r="L55" s="880"/>
    </row>
    <row r="56" spans="1:12" x14ac:dyDescent="0.25">
      <c r="B56" s="878"/>
      <c r="C56" s="902"/>
      <c r="D56" s="902"/>
      <c r="E56" s="902"/>
      <c r="F56" s="902"/>
      <c r="G56" s="880"/>
      <c r="H56" s="878"/>
      <c r="I56" s="879"/>
      <c r="J56" s="879"/>
      <c r="K56" s="879"/>
      <c r="L56" s="880"/>
    </row>
    <row r="57" spans="1:12" x14ac:dyDescent="0.25">
      <c r="B57" s="878"/>
      <c r="C57" s="902"/>
      <c r="D57" s="902"/>
      <c r="E57" s="902"/>
      <c r="F57" s="902"/>
      <c r="G57" s="880"/>
      <c r="H57" s="878"/>
      <c r="I57" s="879"/>
      <c r="J57" s="879"/>
      <c r="K57" s="879"/>
      <c r="L57" s="880"/>
    </row>
    <row r="58" spans="1:12" x14ac:dyDescent="0.25">
      <c r="B58" s="878"/>
      <c r="C58" s="902"/>
      <c r="D58" s="902"/>
      <c r="E58" s="902"/>
      <c r="F58" s="902"/>
      <c r="G58" s="880"/>
      <c r="H58" s="878"/>
      <c r="I58" s="879"/>
      <c r="J58" s="879"/>
      <c r="K58" s="879"/>
      <c r="L58" s="880"/>
    </row>
    <row r="59" spans="1:12" x14ac:dyDescent="0.25">
      <c r="B59" s="878"/>
      <c r="C59" s="902"/>
      <c r="D59" s="902"/>
      <c r="E59" s="902"/>
      <c r="F59" s="902"/>
      <c r="G59" s="880"/>
      <c r="H59" s="878"/>
      <c r="I59" s="879"/>
      <c r="J59" s="879"/>
      <c r="K59" s="879"/>
      <c r="L59" s="880"/>
    </row>
    <row r="60" spans="1:12" x14ac:dyDescent="0.25">
      <c r="B60" s="878"/>
      <c r="C60" s="902"/>
      <c r="D60" s="902"/>
      <c r="E60" s="902"/>
      <c r="F60" s="902"/>
      <c r="G60" s="880"/>
      <c r="H60" s="878"/>
      <c r="I60" s="879"/>
      <c r="J60" s="879"/>
      <c r="K60" s="879"/>
      <c r="L60" s="880"/>
    </row>
    <row r="61" spans="1:12" x14ac:dyDescent="0.25">
      <c r="B61" s="878"/>
      <c r="C61" s="902"/>
      <c r="D61" s="902"/>
      <c r="E61" s="902"/>
      <c r="F61" s="902"/>
      <c r="G61" s="880"/>
      <c r="H61" s="878"/>
      <c r="I61" s="879"/>
      <c r="J61" s="879"/>
      <c r="K61" s="879"/>
      <c r="L61" s="880"/>
    </row>
    <row r="62" spans="1:12" x14ac:dyDescent="0.25">
      <c r="B62" s="878"/>
      <c r="C62" s="902"/>
      <c r="D62" s="902"/>
      <c r="E62" s="902"/>
      <c r="F62" s="902"/>
      <c r="G62" s="880"/>
      <c r="H62" s="878"/>
      <c r="I62" s="879"/>
      <c r="J62" s="879"/>
      <c r="K62" s="879"/>
      <c r="L62" s="880"/>
    </row>
    <row r="63" spans="1:12" x14ac:dyDescent="0.25">
      <c r="B63" s="878"/>
      <c r="C63" s="902"/>
      <c r="D63" s="902"/>
      <c r="E63" s="902"/>
      <c r="F63" s="902"/>
      <c r="G63" s="880"/>
      <c r="H63" s="878"/>
      <c r="I63" s="879"/>
      <c r="J63" s="879"/>
      <c r="K63" s="879"/>
      <c r="L63" s="880"/>
    </row>
    <row r="64" spans="1:12" x14ac:dyDescent="0.25">
      <c r="B64" s="878"/>
      <c r="C64" s="902"/>
      <c r="D64" s="902"/>
      <c r="E64" s="902"/>
      <c r="F64" s="902"/>
      <c r="G64" s="880"/>
      <c r="H64" s="878"/>
      <c r="I64" s="879"/>
      <c r="J64" s="879"/>
      <c r="K64" s="879"/>
      <c r="L64" s="880"/>
    </row>
    <row r="65" spans="2:12" x14ac:dyDescent="0.25">
      <c r="B65" s="878"/>
      <c r="C65" s="902"/>
      <c r="D65" s="902"/>
      <c r="E65" s="902"/>
      <c r="F65" s="902"/>
      <c r="G65" s="880"/>
      <c r="H65" s="878"/>
      <c r="I65" s="879"/>
      <c r="J65" s="879"/>
      <c r="K65" s="879"/>
      <c r="L65" s="880"/>
    </row>
    <row r="66" spans="2:12" x14ac:dyDescent="0.25">
      <c r="B66" s="878"/>
      <c r="C66" s="902"/>
      <c r="D66" s="902"/>
      <c r="E66" s="902"/>
      <c r="F66" s="902"/>
      <c r="G66" s="880"/>
      <c r="H66" s="878"/>
      <c r="I66" s="879"/>
      <c r="J66" s="879"/>
      <c r="K66" s="879"/>
      <c r="L66" s="880"/>
    </row>
    <row r="67" spans="2:12" ht="15.75" thickBot="1" x14ac:dyDescent="0.3">
      <c r="B67" s="936"/>
      <c r="C67" s="937"/>
      <c r="D67" s="937"/>
      <c r="E67" s="937"/>
      <c r="F67" s="937"/>
      <c r="G67" s="938"/>
      <c r="H67" s="878"/>
      <c r="I67" s="879"/>
      <c r="J67" s="879"/>
      <c r="K67" s="879"/>
      <c r="L67" s="880"/>
    </row>
    <row r="68" spans="2:12" x14ac:dyDescent="0.25">
      <c r="B68" s="939" t="s">
        <v>1298</v>
      </c>
      <c r="C68" s="927"/>
      <c r="D68" s="927"/>
      <c r="E68" s="927"/>
      <c r="F68" s="927"/>
      <c r="G68" s="928"/>
      <c r="H68" s="941" t="s">
        <v>1299</v>
      </c>
      <c r="I68" s="910"/>
      <c r="J68" s="910"/>
      <c r="K68" s="910"/>
      <c r="L68" s="911"/>
    </row>
    <row r="69" spans="2:12" ht="15.75" thickBot="1" x14ac:dyDescent="0.3">
      <c r="B69" s="940"/>
      <c r="C69" s="929"/>
      <c r="D69" s="929"/>
      <c r="E69" s="929"/>
      <c r="F69" s="929"/>
      <c r="G69" s="930"/>
      <c r="H69" s="912"/>
      <c r="I69" s="913"/>
      <c r="J69" s="913"/>
      <c r="K69" s="913"/>
      <c r="L69" s="914"/>
    </row>
    <row r="70" spans="2:12" x14ac:dyDescent="0.25">
      <c r="B70" s="875" t="s">
        <v>504</v>
      </c>
      <c r="C70" s="876"/>
      <c r="D70" s="876"/>
      <c r="E70" s="876"/>
      <c r="F70" s="876"/>
      <c r="G70" s="877"/>
      <c r="H70" s="875" t="s">
        <v>505</v>
      </c>
      <c r="I70" s="876"/>
      <c r="J70" s="876"/>
      <c r="K70" s="876"/>
      <c r="L70" s="877"/>
    </row>
    <row r="71" spans="2:12" x14ac:dyDescent="0.25">
      <c r="B71" s="878"/>
      <c r="C71" s="902"/>
      <c r="D71" s="902"/>
      <c r="E71" s="902"/>
      <c r="F71" s="902"/>
      <c r="G71" s="880"/>
      <c r="H71" s="878"/>
      <c r="I71" s="879"/>
      <c r="J71" s="879"/>
      <c r="K71" s="879"/>
      <c r="L71" s="880"/>
    </row>
    <row r="72" spans="2:12" x14ac:dyDescent="0.25">
      <c r="B72" s="878"/>
      <c r="C72" s="902"/>
      <c r="D72" s="902"/>
      <c r="E72" s="902"/>
      <c r="F72" s="902"/>
      <c r="G72" s="880"/>
      <c r="H72" s="878"/>
      <c r="I72" s="879"/>
      <c r="J72" s="879"/>
      <c r="K72" s="879"/>
      <c r="L72" s="880"/>
    </row>
    <row r="73" spans="2:12" x14ac:dyDescent="0.25">
      <c r="B73" s="878"/>
      <c r="C73" s="902"/>
      <c r="D73" s="902"/>
      <c r="E73" s="902"/>
      <c r="F73" s="902"/>
      <c r="G73" s="880"/>
      <c r="H73" s="878"/>
      <c r="I73" s="879"/>
      <c r="J73" s="879"/>
      <c r="K73" s="879"/>
      <c r="L73" s="880"/>
    </row>
    <row r="74" spans="2:12" x14ac:dyDescent="0.25">
      <c r="B74" s="878"/>
      <c r="C74" s="902"/>
      <c r="D74" s="902"/>
      <c r="E74" s="902"/>
      <c r="F74" s="902"/>
      <c r="G74" s="880"/>
      <c r="H74" s="878"/>
      <c r="I74" s="879"/>
      <c r="J74" s="879"/>
      <c r="K74" s="879"/>
      <c r="L74" s="880"/>
    </row>
    <row r="75" spans="2:12" x14ac:dyDescent="0.25">
      <c r="B75" s="878"/>
      <c r="C75" s="902"/>
      <c r="D75" s="902"/>
      <c r="E75" s="902"/>
      <c r="F75" s="902"/>
      <c r="G75" s="880"/>
      <c r="H75" s="878"/>
      <c r="I75" s="879"/>
      <c r="J75" s="879"/>
      <c r="K75" s="879"/>
      <c r="L75" s="880"/>
    </row>
    <row r="76" spans="2:12" x14ac:dyDescent="0.25">
      <c r="B76" s="878"/>
      <c r="C76" s="902"/>
      <c r="D76" s="902"/>
      <c r="E76" s="902"/>
      <c r="F76" s="902"/>
      <c r="G76" s="880"/>
      <c r="H76" s="878"/>
      <c r="I76" s="879"/>
      <c r="J76" s="879"/>
      <c r="K76" s="879"/>
      <c r="L76" s="880"/>
    </row>
    <row r="77" spans="2:12" x14ac:dyDescent="0.25">
      <c r="B77" s="878"/>
      <c r="C77" s="902"/>
      <c r="D77" s="902"/>
      <c r="E77" s="902"/>
      <c r="F77" s="902"/>
      <c r="G77" s="880"/>
      <c r="H77" s="878"/>
      <c r="I77" s="879"/>
      <c r="J77" s="879"/>
      <c r="K77" s="879"/>
      <c r="L77" s="880"/>
    </row>
    <row r="78" spans="2:12" x14ac:dyDescent="0.25">
      <c r="B78" s="878"/>
      <c r="C78" s="902"/>
      <c r="D78" s="902"/>
      <c r="E78" s="902"/>
      <c r="F78" s="902"/>
      <c r="G78" s="880"/>
      <c r="H78" s="878"/>
      <c r="I78" s="879"/>
      <c r="J78" s="879"/>
      <c r="K78" s="879"/>
      <c r="L78" s="880"/>
    </row>
    <row r="79" spans="2:12" x14ac:dyDescent="0.25">
      <c r="B79" s="878"/>
      <c r="C79" s="902"/>
      <c r="D79" s="902"/>
      <c r="E79" s="902"/>
      <c r="F79" s="902"/>
      <c r="G79" s="880"/>
      <c r="H79" s="878"/>
      <c r="I79" s="879"/>
      <c r="J79" s="879"/>
      <c r="K79" s="879"/>
      <c r="L79" s="880"/>
    </row>
    <row r="80" spans="2:12" x14ac:dyDescent="0.25">
      <c r="B80" s="878"/>
      <c r="C80" s="902"/>
      <c r="D80" s="902"/>
      <c r="E80" s="902"/>
      <c r="F80" s="902"/>
      <c r="G80" s="880"/>
      <c r="H80" s="878"/>
      <c r="I80" s="879"/>
      <c r="J80" s="879"/>
      <c r="K80" s="879"/>
      <c r="L80" s="880"/>
    </row>
    <row r="81" spans="2:12" x14ac:dyDescent="0.25">
      <c r="B81" s="878"/>
      <c r="C81" s="902"/>
      <c r="D81" s="902"/>
      <c r="E81" s="902"/>
      <c r="F81" s="902"/>
      <c r="G81" s="880"/>
      <c r="H81" s="878"/>
      <c r="I81" s="879"/>
      <c r="J81" s="879"/>
      <c r="K81" s="879"/>
      <c r="L81" s="880"/>
    </row>
    <row r="82" spans="2:12" x14ac:dyDescent="0.25">
      <c r="B82" s="878"/>
      <c r="C82" s="902"/>
      <c r="D82" s="902"/>
      <c r="E82" s="902"/>
      <c r="F82" s="902"/>
      <c r="G82" s="880"/>
      <c r="H82" s="878"/>
      <c r="I82" s="879"/>
      <c r="J82" s="879"/>
      <c r="K82" s="879"/>
      <c r="L82" s="880"/>
    </row>
    <row r="83" spans="2:12" ht="15.75" thickBot="1" x14ac:dyDescent="0.3">
      <c r="B83" s="936"/>
      <c r="C83" s="937"/>
      <c r="D83" s="937"/>
      <c r="E83" s="937"/>
      <c r="F83" s="937"/>
      <c r="G83" s="938"/>
      <c r="H83" s="878"/>
      <c r="I83" s="879"/>
      <c r="J83" s="879"/>
      <c r="K83" s="879"/>
      <c r="L83" s="880"/>
    </row>
    <row r="84" spans="2:12" x14ac:dyDescent="0.25">
      <c r="B84" s="939"/>
      <c r="C84" s="927"/>
      <c r="D84" s="927"/>
      <c r="E84" s="927"/>
      <c r="F84" s="927"/>
      <c r="G84" s="928"/>
      <c r="H84" s="941"/>
      <c r="I84" s="910"/>
      <c r="J84" s="910"/>
      <c r="K84" s="910"/>
      <c r="L84" s="911"/>
    </row>
    <row r="85" spans="2:12" ht="15.75" thickBot="1" x14ac:dyDescent="0.3">
      <c r="B85" s="940"/>
      <c r="C85" s="929"/>
      <c r="D85" s="929"/>
      <c r="E85" s="929"/>
      <c r="F85" s="929"/>
      <c r="G85" s="930"/>
      <c r="H85" s="912"/>
      <c r="I85" s="913"/>
      <c r="J85" s="913"/>
      <c r="K85" s="913"/>
      <c r="L85" s="914"/>
    </row>
  </sheetData>
  <mergeCells count="27">
    <mergeCell ref="B84:G85"/>
    <mergeCell ref="H84:L85"/>
    <mergeCell ref="B52:G53"/>
    <mergeCell ref="H52:L53"/>
    <mergeCell ref="B54:G67"/>
    <mergeCell ref="H54:L67"/>
    <mergeCell ref="B68:G69"/>
    <mergeCell ref="H68:L69"/>
    <mergeCell ref="B36:G37"/>
    <mergeCell ref="H36:L37"/>
    <mergeCell ref="B38:G51"/>
    <mergeCell ref="H38:L51"/>
    <mergeCell ref="B70:G83"/>
    <mergeCell ref="H70:L83"/>
    <mergeCell ref="B1:L2"/>
    <mergeCell ref="B3:E3"/>
    <mergeCell ref="G3:I3"/>
    <mergeCell ref="J3:L3"/>
    <mergeCell ref="B4:H5"/>
    <mergeCell ref="K4:L4"/>
    <mergeCell ref="K5:L5"/>
    <mergeCell ref="B6:G19"/>
    <mergeCell ref="H6:L19"/>
    <mergeCell ref="B20:G21"/>
    <mergeCell ref="H20:L21"/>
    <mergeCell ref="B22:G35"/>
    <mergeCell ref="H22:L35"/>
  </mergeCells>
  <pageMargins left="0.7" right="0.7" top="0.75" bottom="0.75" header="0.3" footer="0.3"/>
  <pageSetup paperSize="9" scale="65"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EEA92F-C23A-4E69-9582-17C073FD546B}">
  <dimension ref="B1:O104"/>
  <sheetViews>
    <sheetView view="pageBreakPreview" zoomScale="85" zoomScaleNormal="100" zoomScaleSheetLayoutView="85" zoomScalePageLayoutView="110" workbookViewId="0">
      <selection activeCell="O33" sqref="O33"/>
    </sheetView>
  </sheetViews>
  <sheetFormatPr baseColWidth="10" defaultColWidth="12" defaultRowHeight="15" x14ac:dyDescent="0.25"/>
  <cols>
    <col min="1" max="1" width="3.85546875" style="130" customWidth="1"/>
    <col min="2" max="2" width="4.85546875" style="130" customWidth="1"/>
    <col min="3" max="3" width="8.7109375" style="130" customWidth="1"/>
    <col min="4" max="4" width="8.42578125" style="130" customWidth="1"/>
    <col min="5" max="5" width="12" style="130"/>
    <col min="6" max="6" width="12.5703125" style="130" customWidth="1"/>
    <col min="7" max="7" width="10" style="130" customWidth="1"/>
    <col min="8" max="8" width="9" style="130" customWidth="1"/>
    <col min="9" max="9" width="23.5703125" style="130" customWidth="1"/>
    <col min="10" max="10" width="13.7109375" style="130" customWidth="1"/>
    <col min="11" max="11" width="14.140625" style="130" customWidth="1"/>
    <col min="12" max="12" width="10" style="130" customWidth="1"/>
    <col min="13" max="13" width="12" style="130" hidden="1" customWidth="1"/>
    <col min="14" max="16384" width="12" style="130"/>
  </cols>
  <sheetData>
    <row r="1" spans="2:12" ht="27.75" customHeight="1" x14ac:dyDescent="0.25">
      <c r="B1" s="968" t="s">
        <v>252</v>
      </c>
      <c r="C1" s="890"/>
      <c r="D1" s="890"/>
      <c r="E1" s="890"/>
      <c r="F1" s="890"/>
      <c r="G1" s="890"/>
      <c r="H1" s="890"/>
      <c r="I1" s="890"/>
      <c r="J1" s="890"/>
      <c r="K1" s="890"/>
      <c r="L1" s="915"/>
    </row>
    <row r="2" spans="2:12" ht="11.25" customHeight="1" x14ac:dyDescent="0.25">
      <c r="B2" s="969"/>
      <c r="C2" s="891"/>
      <c r="D2" s="891"/>
      <c r="E2" s="891"/>
      <c r="F2" s="891"/>
      <c r="G2" s="891"/>
      <c r="H2" s="891"/>
      <c r="I2" s="891"/>
      <c r="J2" s="891"/>
      <c r="K2" s="891"/>
      <c r="L2" s="917"/>
    </row>
    <row r="3" spans="2:12" ht="24.95" customHeight="1" x14ac:dyDescent="0.25">
      <c r="B3" s="920" t="s">
        <v>290</v>
      </c>
      <c r="C3" s="918"/>
      <c r="D3" s="918"/>
      <c r="E3" s="919"/>
      <c r="F3" s="97">
        <v>44217</v>
      </c>
      <c r="G3" s="920" t="s">
        <v>291</v>
      </c>
      <c r="H3" s="918"/>
      <c r="I3" s="919"/>
      <c r="J3" s="921">
        <v>44223</v>
      </c>
      <c r="K3" s="970"/>
      <c r="L3" s="971"/>
    </row>
    <row r="4" spans="2:12" ht="24.95" customHeight="1" x14ac:dyDescent="0.25">
      <c r="B4" s="972" t="s">
        <v>251</v>
      </c>
      <c r="C4" s="922"/>
      <c r="D4" s="922"/>
      <c r="E4" s="922"/>
      <c r="F4" s="922"/>
      <c r="G4" s="922"/>
      <c r="H4" s="923"/>
      <c r="I4" s="339" t="s">
        <v>490</v>
      </c>
      <c r="J4" s="339" t="s">
        <v>2</v>
      </c>
      <c r="K4" s="882" t="s">
        <v>0</v>
      </c>
      <c r="L4" s="926"/>
    </row>
    <row r="5" spans="2:12" ht="24.95" customHeight="1" thickBot="1" x14ac:dyDescent="0.3">
      <c r="B5" s="973"/>
      <c r="C5" s="974"/>
      <c r="D5" s="974"/>
      <c r="E5" s="974"/>
      <c r="F5" s="974"/>
      <c r="G5" s="974"/>
      <c r="H5" s="975"/>
      <c r="I5" s="81" t="s">
        <v>491</v>
      </c>
      <c r="J5" s="133">
        <v>2</v>
      </c>
      <c r="K5" s="976" t="s">
        <v>292</v>
      </c>
      <c r="L5" s="977"/>
    </row>
    <row r="6" spans="2:12" ht="24.95" customHeight="1" thickBot="1" x14ac:dyDescent="0.3">
      <c r="B6" s="963" t="s">
        <v>510</v>
      </c>
      <c r="C6" s="964"/>
      <c r="D6" s="964"/>
      <c r="E6" s="964"/>
      <c r="F6" s="964"/>
      <c r="G6" s="964"/>
      <c r="H6" s="964"/>
      <c r="I6" s="964"/>
      <c r="J6" s="964"/>
      <c r="K6" s="964"/>
      <c r="L6" s="965"/>
    </row>
    <row r="7" spans="2:12" ht="15.75" customHeight="1" x14ac:dyDescent="0.25">
      <c r="B7" s="878" t="s">
        <v>453</v>
      </c>
      <c r="C7" s="879"/>
      <c r="D7" s="879"/>
      <c r="E7" s="879"/>
      <c r="F7" s="879"/>
      <c r="G7" s="880"/>
      <c r="H7" s="878" t="s">
        <v>454</v>
      </c>
      <c r="I7" s="879"/>
      <c r="J7" s="879"/>
      <c r="K7" s="879"/>
      <c r="L7" s="880"/>
    </row>
    <row r="8" spans="2:12" x14ac:dyDescent="0.25">
      <c r="B8" s="878"/>
      <c r="C8" s="879"/>
      <c r="D8" s="879"/>
      <c r="E8" s="879"/>
      <c r="F8" s="879"/>
      <c r="G8" s="880"/>
      <c r="H8" s="878"/>
      <c r="I8" s="879"/>
      <c r="J8" s="879"/>
      <c r="K8" s="879"/>
      <c r="L8" s="880"/>
    </row>
    <row r="9" spans="2:12" x14ac:dyDescent="0.25">
      <c r="B9" s="878"/>
      <c r="C9" s="879"/>
      <c r="D9" s="879"/>
      <c r="E9" s="879"/>
      <c r="F9" s="879"/>
      <c r="G9" s="880"/>
      <c r="H9" s="878"/>
      <c r="I9" s="879"/>
      <c r="J9" s="879"/>
      <c r="K9" s="879"/>
      <c r="L9" s="880"/>
    </row>
    <row r="10" spans="2:12" x14ac:dyDescent="0.25">
      <c r="B10" s="878"/>
      <c r="C10" s="879"/>
      <c r="D10" s="879"/>
      <c r="E10" s="879"/>
      <c r="F10" s="879"/>
      <c r="G10" s="880"/>
      <c r="H10" s="878"/>
      <c r="I10" s="879"/>
      <c r="J10" s="879"/>
      <c r="K10" s="879"/>
      <c r="L10" s="880"/>
    </row>
    <row r="11" spans="2:12" x14ac:dyDescent="0.25">
      <c r="B11" s="878"/>
      <c r="C11" s="879"/>
      <c r="D11" s="879"/>
      <c r="E11" s="879"/>
      <c r="F11" s="879"/>
      <c r="G11" s="880"/>
      <c r="H11" s="878"/>
      <c r="I11" s="879"/>
      <c r="J11" s="879"/>
      <c r="K11" s="879"/>
      <c r="L11" s="880"/>
    </row>
    <row r="12" spans="2:12" x14ac:dyDescent="0.25">
      <c r="B12" s="878"/>
      <c r="C12" s="879"/>
      <c r="D12" s="879"/>
      <c r="E12" s="879"/>
      <c r="F12" s="879"/>
      <c r="G12" s="880"/>
      <c r="H12" s="878"/>
      <c r="I12" s="879"/>
      <c r="J12" s="879"/>
      <c r="K12" s="879"/>
      <c r="L12" s="880"/>
    </row>
    <row r="13" spans="2:12" x14ac:dyDescent="0.25">
      <c r="B13" s="878"/>
      <c r="C13" s="879"/>
      <c r="D13" s="879"/>
      <c r="E13" s="879"/>
      <c r="F13" s="879"/>
      <c r="G13" s="880"/>
      <c r="H13" s="878"/>
      <c r="I13" s="879"/>
      <c r="J13" s="879"/>
      <c r="K13" s="879"/>
      <c r="L13" s="880"/>
    </row>
    <row r="14" spans="2:12" x14ac:dyDescent="0.25">
      <c r="B14" s="878"/>
      <c r="C14" s="879"/>
      <c r="D14" s="879"/>
      <c r="E14" s="879"/>
      <c r="F14" s="879"/>
      <c r="G14" s="880"/>
      <c r="H14" s="878"/>
      <c r="I14" s="879"/>
      <c r="J14" s="879"/>
      <c r="K14" s="879"/>
      <c r="L14" s="880"/>
    </row>
    <row r="15" spans="2:12" x14ac:dyDescent="0.25">
      <c r="B15" s="878"/>
      <c r="C15" s="879"/>
      <c r="D15" s="879"/>
      <c r="E15" s="879"/>
      <c r="F15" s="879"/>
      <c r="G15" s="880"/>
      <c r="H15" s="878"/>
      <c r="I15" s="879"/>
      <c r="J15" s="879"/>
      <c r="K15" s="879"/>
      <c r="L15" s="880"/>
    </row>
    <row r="16" spans="2:12" x14ac:dyDescent="0.25">
      <c r="B16" s="878"/>
      <c r="C16" s="879"/>
      <c r="D16" s="879"/>
      <c r="E16" s="879"/>
      <c r="F16" s="879"/>
      <c r="G16" s="880"/>
      <c r="H16" s="878"/>
      <c r="I16" s="879"/>
      <c r="J16" s="879"/>
      <c r="K16" s="879"/>
      <c r="L16" s="880"/>
    </row>
    <row r="17" spans="2:13" x14ac:dyDescent="0.25">
      <c r="B17" s="878"/>
      <c r="C17" s="879"/>
      <c r="D17" s="879"/>
      <c r="E17" s="879"/>
      <c r="F17" s="879"/>
      <c r="G17" s="880"/>
      <c r="H17" s="878"/>
      <c r="I17" s="879"/>
      <c r="J17" s="879"/>
      <c r="K17" s="879"/>
      <c r="L17" s="880"/>
    </row>
    <row r="18" spans="2:13" x14ac:dyDescent="0.25">
      <c r="B18" s="878"/>
      <c r="C18" s="879"/>
      <c r="D18" s="879"/>
      <c r="E18" s="879"/>
      <c r="F18" s="879"/>
      <c r="G18" s="880"/>
      <c r="H18" s="878"/>
      <c r="I18" s="879"/>
      <c r="J18" s="879"/>
      <c r="K18" s="879"/>
      <c r="L18" s="880"/>
    </row>
    <row r="19" spans="2:13" x14ac:dyDescent="0.25">
      <c r="B19" s="878"/>
      <c r="C19" s="879"/>
      <c r="D19" s="879"/>
      <c r="E19" s="879"/>
      <c r="F19" s="879"/>
      <c r="G19" s="880"/>
      <c r="H19" s="878"/>
      <c r="I19" s="879"/>
      <c r="J19" s="879"/>
      <c r="K19" s="879"/>
      <c r="L19" s="880"/>
    </row>
    <row r="20" spans="2:13" ht="15.75" thickBot="1" x14ac:dyDescent="0.3">
      <c r="B20" s="878"/>
      <c r="C20" s="879"/>
      <c r="D20" s="879"/>
      <c r="E20" s="879"/>
      <c r="F20" s="879"/>
      <c r="G20" s="880"/>
      <c r="H20" s="878"/>
      <c r="I20" s="879"/>
      <c r="J20" s="879"/>
      <c r="K20" s="879"/>
      <c r="L20" s="880"/>
    </row>
    <row r="21" spans="2:13" ht="15" customHeight="1" x14ac:dyDescent="0.25">
      <c r="B21" s="950" t="s">
        <v>1191</v>
      </c>
      <c r="C21" s="951"/>
      <c r="D21" s="951"/>
      <c r="E21" s="951"/>
      <c r="F21" s="951"/>
      <c r="G21" s="952"/>
      <c r="H21" s="950" t="s">
        <v>1192</v>
      </c>
      <c r="I21" s="951"/>
      <c r="J21" s="951"/>
      <c r="K21" s="951"/>
      <c r="L21" s="951"/>
      <c r="M21" s="966"/>
    </row>
    <row r="22" spans="2:13" ht="37.5" customHeight="1" thickBot="1" x14ac:dyDescent="0.3">
      <c r="B22" s="953"/>
      <c r="C22" s="954"/>
      <c r="D22" s="954"/>
      <c r="E22" s="954"/>
      <c r="F22" s="954"/>
      <c r="G22" s="955"/>
      <c r="H22" s="953"/>
      <c r="I22" s="954"/>
      <c r="J22" s="954"/>
      <c r="K22" s="954"/>
      <c r="L22" s="954"/>
      <c r="M22" s="967"/>
    </row>
    <row r="23" spans="2:13" ht="15.75" customHeight="1" x14ac:dyDescent="0.25">
      <c r="B23" s="875" t="s">
        <v>502</v>
      </c>
      <c r="C23" s="876"/>
      <c r="D23" s="876"/>
      <c r="E23" s="876"/>
      <c r="F23" s="876"/>
      <c r="G23" s="877"/>
      <c r="H23" s="875" t="s">
        <v>503</v>
      </c>
      <c r="I23" s="876"/>
      <c r="J23" s="876"/>
      <c r="K23" s="876"/>
      <c r="L23" s="877"/>
    </row>
    <row r="24" spans="2:13" x14ac:dyDescent="0.25">
      <c r="B24" s="878"/>
      <c r="C24" s="879"/>
      <c r="D24" s="879"/>
      <c r="E24" s="879"/>
      <c r="F24" s="879"/>
      <c r="G24" s="880"/>
      <c r="H24" s="878"/>
      <c r="I24" s="879"/>
      <c r="J24" s="879"/>
      <c r="K24" s="879"/>
      <c r="L24" s="880"/>
    </row>
    <row r="25" spans="2:13" x14ac:dyDescent="0.25">
      <c r="B25" s="878"/>
      <c r="C25" s="879"/>
      <c r="D25" s="879"/>
      <c r="E25" s="879"/>
      <c r="F25" s="879"/>
      <c r="G25" s="880"/>
      <c r="H25" s="878"/>
      <c r="I25" s="879"/>
      <c r="J25" s="879"/>
      <c r="K25" s="879"/>
      <c r="L25" s="880"/>
    </row>
    <row r="26" spans="2:13" x14ac:dyDescent="0.25">
      <c r="B26" s="878"/>
      <c r="C26" s="879"/>
      <c r="D26" s="879"/>
      <c r="E26" s="879"/>
      <c r="F26" s="879"/>
      <c r="G26" s="880"/>
      <c r="H26" s="878"/>
      <c r="I26" s="879"/>
      <c r="J26" s="879"/>
      <c r="K26" s="879"/>
      <c r="L26" s="880"/>
    </row>
    <row r="27" spans="2:13" x14ac:dyDescent="0.25">
      <c r="B27" s="878"/>
      <c r="C27" s="879"/>
      <c r="D27" s="879"/>
      <c r="E27" s="879"/>
      <c r="F27" s="879"/>
      <c r="G27" s="880"/>
      <c r="H27" s="878"/>
      <c r="I27" s="879"/>
      <c r="J27" s="879"/>
      <c r="K27" s="879"/>
      <c r="L27" s="880"/>
    </row>
    <row r="28" spans="2:13" x14ac:dyDescent="0.25">
      <c r="B28" s="878"/>
      <c r="C28" s="879"/>
      <c r="D28" s="879"/>
      <c r="E28" s="879"/>
      <c r="F28" s="879"/>
      <c r="G28" s="880"/>
      <c r="H28" s="878"/>
      <c r="I28" s="879"/>
      <c r="J28" s="879"/>
      <c r="K28" s="879"/>
      <c r="L28" s="880"/>
    </row>
    <row r="29" spans="2:13" x14ac:dyDescent="0.25">
      <c r="B29" s="878"/>
      <c r="C29" s="879"/>
      <c r="D29" s="879"/>
      <c r="E29" s="879"/>
      <c r="F29" s="879"/>
      <c r="G29" s="880"/>
      <c r="H29" s="878"/>
      <c r="I29" s="879"/>
      <c r="J29" s="879"/>
      <c r="K29" s="879"/>
      <c r="L29" s="880"/>
    </row>
    <row r="30" spans="2:13" x14ac:dyDescent="0.25">
      <c r="B30" s="878"/>
      <c r="C30" s="879"/>
      <c r="D30" s="879"/>
      <c r="E30" s="879"/>
      <c r="F30" s="879"/>
      <c r="G30" s="880"/>
      <c r="H30" s="878"/>
      <c r="I30" s="879"/>
      <c r="J30" s="879"/>
      <c r="K30" s="879"/>
      <c r="L30" s="880"/>
    </row>
    <row r="31" spans="2:13" x14ac:dyDescent="0.25">
      <c r="B31" s="878"/>
      <c r="C31" s="879"/>
      <c r="D31" s="879"/>
      <c r="E31" s="879"/>
      <c r="F31" s="879"/>
      <c r="G31" s="880"/>
      <c r="H31" s="878"/>
      <c r="I31" s="879"/>
      <c r="J31" s="879"/>
      <c r="K31" s="879"/>
      <c r="L31" s="880"/>
    </row>
    <row r="32" spans="2:13" x14ac:dyDescent="0.25">
      <c r="B32" s="878"/>
      <c r="C32" s="879"/>
      <c r="D32" s="879"/>
      <c r="E32" s="879"/>
      <c r="F32" s="879"/>
      <c r="G32" s="880"/>
      <c r="H32" s="878"/>
      <c r="I32" s="879"/>
      <c r="J32" s="879"/>
      <c r="K32" s="879"/>
      <c r="L32" s="880"/>
    </row>
    <row r="33" spans="2:14" x14ac:dyDescent="0.25">
      <c r="B33" s="878"/>
      <c r="C33" s="879"/>
      <c r="D33" s="879"/>
      <c r="E33" s="879"/>
      <c r="F33" s="879"/>
      <c r="G33" s="880"/>
      <c r="H33" s="878"/>
      <c r="I33" s="879"/>
      <c r="J33" s="879"/>
      <c r="K33" s="879"/>
      <c r="L33" s="880"/>
    </row>
    <row r="34" spans="2:14" x14ac:dyDescent="0.25">
      <c r="B34" s="878"/>
      <c r="C34" s="879"/>
      <c r="D34" s="879"/>
      <c r="E34" s="879"/>
      <c r="F34" s="879"/>
      <c r="G34" s="880"/>
      <c r="H34" s="878"/>
      <c r="I34" s="879"/>
      <c r="J34" s="879"/>
      <c r="K34" s="879"/>
      <c r="L34" s="880"/>
    </row>
    <row r="35" spans="2:14" x14ac:dyDescent="0.25">
      <c r="B35" s="878"/>
      <c r="C35" s="879"/>
      <c r="D35" s="879"/>
      <c r="E35" s="879"/>
      <c r="F35" s="879"/>
      <c r="G35" s="880"/>
      <c r="H35" s="878"/>
      <c r="I35" s="879"/>
      <c r="J35" s="879"/>
      <c r="K35" s="879"/>
      <c r="L35" s="880"/>
      <c r="N35" s="346"/>
    </row>
    <row r="36" spans="2:14" ht="15.75" thickBot="1" x14ac:dyDescent="0.3">
      <c r="B36" s="878"/>
      <c r="C36" s="879"/>
      <c r="D36" s="879"/>
      <c r="E36" s="879"/>
      <c r="F36" s="879"/>
      <c r="G36" s="880"/>
      <c r="H36" s="878"/>
      <c r="I36" s="879"/>
      <c r="J36" s="879"/>
      <c r="K36" s="879"/>
      <c r="L36" s="880"/>
    </row>
    <row r="37" spans="2:14" ht="15" customHeight="1" x14ac:dyDescent="0.25">
      <c r="B37" s="950" t="s">
        <v>1193</v>
      </c>
      <c r="C37" s="951"/>
      <c r="D37" s="951"/>
      <c r="E37" s="951"/>
      <c r="F37" s="951"/>
      <c r="G37" s="952"/>
      <c r="H37" s="950" t="s">
        <v>1194</v>
      </c>
      <c r="I37" s="951"/>
      <c r="J37" s="951"/>
      <c r="K37" s="951"/>
      <c r="L37" s="951"/>
      <c r="M37" s="948"/>
    </row>
    <row r="38" spans="2:14" ht="35.25" customHeight="1" thickBot="1" x14ac:dyDescent="0.3">
      <c r="B38" s="953"/>
      <c r="C38" s="954"/>
      <c r="D38" s="954"/>
      <c r="E38" s="954"/>
      <c r="F38" s="954"/>
      <c r="G38" s="955"/>
      <c r="H38" s="953"/>
      <c r="I38" s="954"/>
      <c r="J38" s="954"/>
      <c r="K38" s="954"/>
      <c r="L38" s="954"/>
      <c r="M38" s="949"/>
    </row>
    <row r="39" spans="2:14" ht="26.25" customHeight="1" thickBot="1" x14ac:dyDescent="0.3">
      <c r="B39" s="960" t="s">
        <v>511</v>
      </c>
      <c r="C39" s="961"/>
      <c r="D39" s="961"/>
      <c r="E39" s="961"/>
      <c r="F39" s="961"/>
      <c r="G39" s="961"/>
      <c r="H39" s="961"/>
      <c r="I39" s="961"/>
      <c r="J39" s="961"/>
      <c r="K39" s="961"/>
      <c r="L39" s="962"/>
      <c r="M39" s="281"/>
    </row>
    <row r="40" spans="2:14" x14ac:dyDescent="0.25">
      <c r="B40" s="875" t="s">
        <v>504</v>
      </c>
      <c r="C40" s="876"/>
      <c r="D40" s="876"/>
      <c r="E40" s="876"/>
      <c r="F40" s="876"/>
      <c r="G40" s="877"/>
      <c r="H40" s="875" t="s">
        <v>505</v>
      </c>
      <c r="I40" s="876"/>
      <c r="J40" s="876"/>
      <c r="K40" s="876"/>
      <c r="L40" s="877"/>
    </row>
    <row r="41" spans="2:14" x14ac:dyDescent="0.25">
      <c r="B41" s="878"/>
      <c r="C41" s="879"/>
      <c r="D41" s="879"/>
      <c r="E41" s="879"/>
      <c r="F41" s="879"/>
      <c r="G41" s="880"/>
      <c r="H41" s="878"/>
      <c r="I41" s="879"/>
      <c r="J41" s="879"/>
      <c r="K41" s="879"/>
      <c r="L41" s="880"/>
    </row>
    <row r="42" spans="2:14" x14ac:dyDescent="0.25">
      <c r="B42" s="878"/>
      <c r="C42" s="879"/>
      <c r="D42" s="879"/>
      <c r="E42" s="879"/>
      <c r="F42" s="879"/>
      <c r="G42" s="880"/>
      <c r="H42" s="878"/>
      <c r="I42" s="879"/>
      <c r="J42" s="879"/>
      <c r="K42" s="879"/>
      <c r="L42" s="880"/>
    </row>
    <row r="43" spans="2:14" x14ac:dyDescent="0.25">
      <c r="B43" s="878"/>
      <c r="C43" s="879"/>
      <c r="D43" s="879"/>
      <c r="E43" s="879"/>
      <c r="F43" s="879"/>
      <c r="G43" s="880"/>
      <c r="H43" s="878"/>
      <c r="I43" s="879"/>
      <c r="J43" s="879"/>
      <c r="K43" s="879"/>
      <c r="L43" s="880"/>
    </row>
    <row r="44" spans="2:14" x14ac:dyDescent="0.25">
      <c r="B44" s="878"/>
      <c r="C44" s="879"/>
      <c r="D44" s="879"/>
      <c r="E44" s="879"/>
      <c r="F44" s="879"/>
      <c r="G44" s="880"/>
      <c r="H44" s="878"/>
      <c r="I44" s="879"/>
      <c r="J44" s="879"/>
      <c r="K44" s="879"/>
      <c r="L44" s="880"/>
    </row>
    <row r="45" spans="2:14" x14ac:dyDescent="0.25">
      <c r="B45" s="878"/>
      <c r="C45" s="879"/>
      <c r="D45" s="879"/>
      <c r="E45" s="879"/>
      <c r="F45" s="879"/>
      <c r="G45" s="880"/>
      <c r="H45" s="878"/>
      <c r="I45" s="879"/>
      <c r="J45" s="879"/>
      <c r="K45" s="879"/>
      <c r="L45" s="880"/>
    </row>
    <row r="46" spans="2:14" x14ac:dyDescent="0.25">
      <c r="B46" s="878"/>
      <c r="C46" s="879"/>
      <c r="D46" s="879"/>
      <c r="E46" s="879"/>
      <c r="F46" s="879"/>
      <c r="G46" s="880"/>
      <c r="H46" s="878"/>
      <c r="I46" s="879"/>
      <c r="J46" s="879"/>
      <c r="K46" s="879"/>
      <c r="L46" s="880"/>
    </row>
    <row r="47" spans="2:14" x14ac:dyDescent="0.25">
      <c r="B47" s="878"/>
      <c r="C47" s="879"/>
      <c r="D47" s="879"/>
      <c r="E47" s="879"/>
      <c r="F47" s="879"/>
      <c r="G47" s="880"/>
      <c r="H47" s="878"/>
      <c r="I47" s="879"/>
      <c r="J47" s="879"/>
      <c r="K47" s="879"/>
      <c r="L47" s="880"/>
    </row>
    <row r="48" spans="2:14" x14ac:dyDescent="0.25">
      <c r="B48" s="878"/>
      <c r="C48" s="879"/>
      <c r="D48" s="879"/>
      <c r="E48" s="879"/>
      <c r="F48" s="879"/>
      <c r="G48" s="880"/>
      <c r="H48" s="878"/>
      <c r="I48" s="879"/>
      <c r="J48" s="879"/>
      <c r="K48" s="879"/>
      <c r="L48" s="880"/>
    </row>
    <row r="49" spans="2:13" x14ac:dyDescent="0.25">
      <c r="B49" s="878"/>
      <c r="C49" s="879"/>
      <c r="D49" s="879"/>
      <c r="E49" s="879"/>
      <c r="F49" s="879"/>
      <c r="G49" s="880"/>
      <c r="H49" s="878"/>
      <c r="I49" s="879"/>
      <c r="J49" s="879"/>
      <c r="K49" s="879"/>
      <c r="L49" s="880"/>
    </row>
    <row r="50" spans="2:13" x14ac:dyDescent="0.25">
      <c r="B50" s="878"/>
      <c r="C50" s="879"/>
      <c r="D50" s="879"/>
      <c r="E50" s="879"/>
      <c r="F50" s="879"/>
      <c r="G50" s="880"/>
      <c r="H50" s="878"/>
      <c r="I50" s="879"/>
      <c r="J50" s="879"/>
      <c r="K50" s="879"/>
      <c r="L50" s="880"/>
    </row>
    <row r="51" spans="2:13" x14ac:dyDescent="0.25">
      <c r="B51" s="878"/>
      <c r="C51" s="879"/>
      <c r="D51" s="879"/>
      <c r="E51" s="879"/>
      <c r="F51" s="879"/>
      <c r="G51" s="880"/>
      <c r="H51" s="878"/>
      <c r="I51" s="879"/>
      <c r="J51" s="879"/>
      <c r="K51" s="879"/>
      <c r="L51" s="880"/>
    </row>
    <row r="52" spans="2:13" x14ac:dyDescent="0.25">
      <c r="B52" s="878"/>
      <c r="C52" s="879"/>
      <c r="D52" s="879"/>
      <c r="E52" s="879"/>
      <c r="F52" s="879"/>
      <c r="G52" s="880"/>
      <c r="H52" s="878"/>
      <c r="I52" s="879"/>
      <c r="J52" s="879"/>
      <c r="K52" s="879"/>
      <c r="L52" s="880"/>
    </row>
    <row r="53" spans="2:13" ht="15.75" thickBot="1" x14ac:dyDescent="0.3">
      <c r="B53" s="878"/>
      <c r="C53" s="879"/>
      <c r="D53" s="879"/>
      <c r="E53" s="879"/>
      <c r="F53" s="879"/>
      <c r="G53" s="880"/>
      <c r="H53" s="878"/>
      <c r="I53" s="879"/>
      <c r="J53" s="879"/>
      <c r="K53" s="879"/>
      <c r="L53" s="880"/>
    </row>
    <row r="54" spans="2:13" ht="15" customHeight="1" x14ac:dyDescent="0.25">
      <c r="B54" s="950" t="s">
        <v>1195</v>
      </c>
      <c r="C54" s="951"/>
      <c r="D54" s="951"/>
      <c r="E54" s="951"/>
      <c r="F54" s="951"/>
      <c r="G54" s="952"/>
      <c r="H54" s="950" t="s">
        <v>1196</v>
      </c>
      <c r="I54" s="951"/>
      <c r="J54" s="951"/>
      <c r="K54" s="951"/>
      <c r="L54" s="951"/>
      <c r="M54" s="948"/>
    </row>
    <row r="55" spans="2:13" ht="36" customHeight="1" thickBot="1" x14ac:dyDescent="0.3">
      <c r="B55" s="953"/>
      <c r="C55" s="954"/>
      <c r="D55" s="954"/>
      <c r="E55" s="954"/>
      <c r="F55" s="954"/>
      <c r="G55" s="955"/>
      <c r="H55" s="953"/>
      <c r="I55" s="954"/>
      <c r="J55" s="954"/>
      <c r="K55" s="954"/>
      <c r="L55" s="954"/>
      <c r="M55" s="949"/>
    </row>
    <row r="56" spans="2:13" ht="15" customHeight="1" x14ac:dyDescent="0.25">
      <c r="B56" s="875" t="s">
        <v>504</v>
      </c>
      <c r="C56" s="876"/>
      <c r="D56" s="876"/>
      <c r="E56" s="876"/>
      <c r="F56" s="876"/>
      <c r="G56" s="877"/>
      <c r="H56" s="875" t="s">
        <v>505</v>
      </c>
      <c r="I56" s="876"/>
      <c r="J56" s="876"/>
      <c r="K56" s="876"/>
      <c r="L56" s="877"/>
    </row>
    <row r="57" spans="2:13" ht="15" customHeight="1" x14ac:dyDescent="0.25">
      <c r="B57" s="878"/>
      <c r="C57" s="879"/>
      <c r="D57" s="879"/>
      <c r="E57" s="879"/>
      <c r="F57" s="879"/>
      <c r="G57" s="880"/>
      <c r="H57" s="878"/>
      <c r="I57" s="879"/>
      <c r="J57" s="879"/>
      <c r="K57" s="879"/>
      <c r="L57" s="880"/>
    </row>
    <row r="58" spans="2:13" ht="15" customHeight="1" x14ac:dyDescent="0.25">
      <c r="B58" s="878"/>
      <c r="C58" s="879"/>
      <c r="D58" s="879"/>
      <c r="E58" s="879"/>
      <c r="F58" s="879"/>
      <c r="G58" s="880"/>
      <c r="H58" s="878"/>
      <c r="I58" s="879"/>
      <c r="J58" s="879"/>
      <c r="K58" s="879"/>
      <c r="L58" s="880"/>
    </row>
    <row r="59" spans="2:13" ht="15" customHeight="1" x14ac:dyDescent="0.25">
      <c r="B59" s="878"/>
      <c r="C59" s="879"/>
      <c r="D59" s="879"/>
      <c r="E59" s="879"/>
      <c r="F59" s="879"/>
      <c r="G59" s="880"/>
      <c r="H59" s="878"/>
      <c r="I59" s="879"/>
      <c r="J59" s="879"/>
      <c r="K59" s="879"/>
      <c r="L59" s="880"/>
    </row>
    <row r="60" spans="2:13" ht="15" customHeight="1" x14ac:dyDescent="0.25">
      <c r="B60" s="878"/>
      <c r="C60" s="879"/>
      <c r="D60" s="879"/>
      <c r="E60" s="879"/>
      <c r="F60" s="879"/>
      <c r="G60" s="880"/>
      <c r="H60" s="878"/>
      <c r="I60" s="879"/>
      <c r="J60" s="879"/>
      <c r="K60" s="879"/>
      <c r="L60" s="880"/>
    </row>
    <row r="61" spans="2:13" ht="15" customHeight="1" x14ac:dyDescent="0.25">
      <c r="B61" s="878"/>
      <c r="C61" s="879"/>
      <c r="D61" s="879"/>
      <c r="E61" s="879"/>
      <c r="F61" s="879"/>
      <c r="G61" s="880"/>
      <c r="H61" s="878"/>
      <c r="I61" s="879"/>
      <c r="J61" s="879"/>
      <c r="K61" s="879"/>
      <c r="L61" s="880"/>
    </row>
    <row r="62" spans="2:13" ht="15" customHeight="1" x14ac:dyDescent="0.25">
      <c r="B62" s="878"/>
      <c r="C62" s="879"/>
      <c r="D62" s="879"/>
      <c r="E62" s="879"/>
      <c r="F62" s="879"/>
      <c r="G62" s="880"/>
      <c r="H62" s="878"/>
      <c r="I62" s="879"/>
      <c r="J62" s="879"/>
      <c r="K62" s="879"/>
      <c r="L62" s="880"/>
    </row>
    <row r="63" spans="2:13" ht="15" customHeight="1" x14ac:dyDescent="0.25">
      <c r="B63" s="878"/>
      <c r="C63" s="879"/>
      <c r="D63" s="879"/>
      <c r="E63" s="879"/>
      <c r="F63" s="879"/>
      <c r="G63" s="880"/>
      <c r="H63" s="878"/>
      <c r="I63" s="879"/>
      <c r="J63" s="879"/>
      <c r="K63" s="879"/>
      <c r="L63" s="880"/>
    </row>
    <row r="64" spans="2:13" ht="15" customHeight="1" x14ac:dyDescent="0.25">
      <c r="B64" s="878"/>
      <c r="C64" s="879"/>
      <c r="D64" s="879"/>
      <c r="E64" s="879"/>
      <c r="F64" s="879"/>
      <c r="G64" s="880"/>
      <c r="H64" s="878"/>
      <c r="I64" s="879"/>
      <c r="J64" s="879"/>
      <c r="K64" s="879"/>
      <c r="L64" s="880"/>
    </row>
    <row r="65" spans="2:15" ht="15" customHeight="1" x14ac:dyDescent="0.25">
      <c r="B65" s="878"/>
      <c r="C65" s="879"/>
      <c r="D65" s="879"/>
      <c r="E65" s="879"/>
      <c r="F65" s="879"/>
      <c r="G65" s="880"/>
      <c r="H65" s="878"/>
      <c r="I65" s="879"/>
      <c r="J65" s="879"/>
      <c r="K65" s="879"/>
      <c r="L65" s="880"/>
    </row>
    <row r="66" spans="2:15" ht="15" customHeight="1" x14ac:dyDescent="0.25">
      <c r="B66" s="878"/>
      <c r="C66" s="879"/>
      <c r="D66" s="879"/>
      <c r="E66" s="879"/>
      <c r="F66" s="879"/>
      <c r="G66" s="880"/>
      <c r="H66" s="878"/>
      <c r="I66" s="879"/>
      <c r="J66" s="879"/>
      <c r="K66" s="879"/>
      <c r="L66" s="880"/>
      <c r="O66" s="111"/>
    </row>
    <row r="67" spans="2:15" ht="15" customHeight="1" x14ac:dyDescent="0.25">
      <c r="B67" s="878"/>
      <c r="C67" s="879"/>
      <c r="D67" s="879"/>
      <c r="E67" s="879"/>
      <c r="F67" s="879"/>
      <c r="G67" s="880"/>
      <c r="H67" s="878"/>
      <c r="I67" s="879"/>
      <c r="J67" s="879"/>
      <c r="K67" s="879"/>
      <c r="L67" s="880"/>
    </row>
    <row r="68" spans="2:15" ht="15" customHeight="1" x14ac:dyDescent="0.25">
      <c r="B68" s="878"/>
      <c r="C68" s="879"/>
      <c r="D68" s="879"/>
      <c r="E68" s="879"/>
      <c r="F68" s="879"/>
      <c r="G68" s="880"/>
      <c r="H68" s="878"/>
      <c r="I68" s="879"/>
      <c r="J68" s="879"/>
      <c r="K68" s="879"/>
      <c r="L68" s="880"/>
    </row>
    <row r="69" spans="2:15" ht="15.75" customHeight="1" thickBot="1" x14ac:dyDescent="0.3">
      <c r="B69" s="878"/>
      <c r="C69" s="879"/>
      <c r="D69" s="879"/>
      <c r="E69" s="879"/>
      <c r="F69" s="879"/>
      <c r="G69" s="880"/>
      <c r="H69" s="878"/>
      <c r="I69" s="879"/>
      <c r="J69" s="879"/>
      <c r="K69" s="879"/>
      <c r="L69" s="880"/>
    </row>
    <row r="70" spans="2:15" ht="23.25" customHeight="1" x14ac:dyDescent="0.25">
      <c r="B70" s="950" t="s">
        <v>1197</v>
      </c>
      <c r="C70" s="951"/>
      <c r="D70" s="951"/>
      <c r="E70" s="951"/>
      <c r="F70" s="951"/>
      <c r="G70" s="952"/>
      <c r="H70" s="956" t="s">
        <v>1198</v>
      </c>
      <c r="I70" s="957"/>
      <c r="J70" s="957"/>
      <c r="K70" s="957"/>
      <c r="L70" s="957"/>
      <c r="M70" s="948"/>
    </row>
    <row r="71" spans="2:15" ht="25.5" customHeight="1" thickBot="1" x14ac:dyDescent="0.3">
      <c r="B71" s="953"/>
      <c r="C71" s="954"/>
      <c r="D71" s="954"/>
      <c r="E71" s="954"/>
      <c r="F71" s="954"/>
      <c r="G71" s="955"/>
      <c r="H71" s="958"/>
      <c r="I71" s="959"/>
      <c r="J71" s="959"/>
      <c r="K71" s="959"/>
      <c r="L71" s="959"/>
      <c r="M71" s="949"/>
    </row>
    <row r="72" spans="2:15" ht="25.5" customHeight="1" thickBot="1" x14ac:dyDescent="0.3">
      <c r="B72" s="960" t="s">
        <v>512</v>
      </c>
      <c r="C72" s="961"/>
      <c r="D72" s="961"/>
      <c r="E72" s="961"/>
      <c r="F72" s="961"/>
      <c r="G72" s="961"/>
      <c r="H72" s="961"/>
      <c r="I72" s="961"/>
      <c r="J72" s="961"/>
      <c r="K72" s="961"/>
      <c r="L72" s="962"/>
    </row>
    <row r="73" spans="2:15" x14ac:dyDescent="0.25">
      <c r="B73" s="875" t="s">
        <v>504</v>
      </c>
      <c r="C73" s="876"/>
      <c r="D73" s="876"/>
      <c r="E73" s="876"/>
      <c r="F73" s="876"/>
      <c r="G73" s="877"/>
      <c r="H73" s="875" t="s">
        <v>505</v>
      </c>
      <c r="I73" s="876"/>
      <c r="J73" s="876"/>
      <c r="K73" s="876"/>
      <c r="L73" s="877"/>
    </row>
    <row r="74" spans="2:15" x14ac:dyDescent="0.25">
      <c r="B74" s="878"/>
      <c r="C74" s="879"/>
      <c r="D74" s="879"/>
      <c r="E74" s="879"/>
      <c r="F74" s="879"/>
      <c r="G74" s="880"/>
      <c r="H74" s="878"/>
      <c r="I74" s="879"/>
      <c r="J74" s="879"/>
      <c r="K74" s="879"/>
      <c r="L74" s="880"/>
    </row>
    <row r="75" spans="2:15" x14ac:dyDescent="0.25">
      <c r="B75" s="878"/>
      <c r="C75" s="879"/>
      <c r="D75" s="879"/>
      <c r="E75" s="879"/>
      <c r="F75" s="879"/>
      <c r="G75" s="880"/>
      <c r="H75" s="878"/>
      <c r="I75" s="879"/>
      <c r="J75" s="879"/>
      <c r="K75" s="879"/>
      <c r="L75" s="880"/>
    </row>
    <row r="76" spans="2:15" x14ac:dyDescent="0.25">
      <c r="B76" s="878"/>
      <c r="C76" s="879"/>
      <c r="D76" s="879"/>
      <c r="E76" s="879"/>
      <c r="F76" s="879"/>
      <c r="G76" s="880"/>
      <c r="H76" s="878"/>
      <c r="I76" s="879"/>
      <c r="J76" s="879"/>
      <c r="K76" s="879"/>
      <c r="L76" s="880"/>
    </row>
    <row r="77" spans="2:15" x14ac:dyDescent="0.25">
      <c r="B77" s="878"/>
      <c r="C77" s="879"/>
      <c r="D77" s="879"/>
      <c r="E77" s="879"/>
      <c r="F77" s="879"/>
      <c r="G77" s="880"/>
      <c r="H77" s="878"/>
      <c r="I77" s="879"/>
      <c r="J77" s="879"/>
      <c r="K77" s="879"/>
      <c r="L77" s="880"/>
    </row>
    <row r="78" spans="2:15" x14ac:dyDescent="0.25">
      <c r="B78" s="878"/>
      <c r="C78" s="879"/>
      <c r="D78" s="879"/>
      <c r="E78" s="879"/>
      <c r="F78" s="879"/>
      <c r="G78" s="880"/>
      <c r="H78" s="878"/>
      <c r="I78" s="879"/>
      <c r="J78" s="879"/>
      <c r="K78" s="879"/>
      <c r="L78" s="880"/>
    </row>
    <row r="79" spans="2:15" x14ac:dyDescent="0.25">
      <c r="B79" s="878"/>
      <c r="C79" s="879"/>
      <c r="D79" s="879"/>
      <c r="E79" s="879"/>
      <c r="F79" s="879"/>
      <c r="G79" s="880"/>
      <c r="H79" s="878"/>
      <c r="I79" s="879"/>
      <c r="J79" s="879"/>
      <c r="K79" s="879"/>
      <c r="L79" s="880"/>
    </row>
    <row r="80" spans="2:15" x14ac:dyDescent="0.25">
      <c r="B80" s="878"/>
      <c r="C80" s="879"/>
      <c r="D80" s="879"/>
      <c r="E80" s="879"/>
      <c r="F80" s="879"/>
      <c r="G80" s="880"/>
      <c r="H80" s="878"/>
      <c r="I80" s="879"/>
      <c r="J80" s="879"/>
      <c r="K80" s="879"/>
      <c r="L80" s="880"/>
    </row>
    <row r="81" spans="2:12" x14ac:dyDescent="0.25">
      <c r="B81" s="878"/>
      <c r="C81" s="879"/>
      <c r="D81" s="879"/>
      <c r="E81" s="879"/>
      <c r="F81" s="879"/>
      <c r="G81" s="880"/>
      <c r="H81" s="878"/>
      <c r="I81" s="879"/>
      <c r="J81" s="879"/>
      <c r="K81" s="879"/>
      <c r="L81" s="880"/>
    </row>
    <row r="82" spans="2:12" x14ac:dyDescent="0.25">
      <c r="B82" s="878"/>
      <c r="C82" s="879"/>
      <c r="D82" s="879"/>
      <c r="E82" s="879"/>
      <c r="F82" s="879"/>
      <c r="G82" s="880"/>
      <c r="H82" s="878"/>
      <c r="I82" s="879"/>
      <c r="J82" s="879"/>
      <c r="K82" s="879"/>
      <c r="L82" s="880"/>
    </row>
    <row r="83" spans="2:12" x14ac:dyDescent="0.25">
      <c r="B83" s="878"/>
      <c r="C83" s="879"/>
      <c r="D83" s="879"/>
      <c r="E83" s="879"/>
      <c r="F83" s="879"/>
      <c r="G83" s="880"/>
      <c r="H83" s="878"/>
      <c r="I83" s="879"/>
      <c r="J83" s="879"/>
      <c r="K83" s="879"/>
      <c r="L83" s="880"/>
    </row>
    <row r="84" spans="2:12" x14ac:dyDescent="0.25">
      <c r="B84" s="878"/>
      <c r="C84" s="879"/>
      <c r="D84" s="879"/>
      <c r="E84" s="879"/>
      <c r="F84" s="879"/>
      <c r="G84" s="880"/>
      <c r="H84" s="878"/>
      <c r="I84" s="879"/>
      <c r="J84" s="879"/>
      <c r="K84" s="879"/>
      <c r="L84" s="880"/>
    </row>
    <row r="85" spans="2:12" x14ac:dyDescent="0.25">
      <c r="B85" s="878"/>
      <c r="C85" s="879"/>
      <c r="D85" s="879"/>
      <c r="E85" s="879"/>
      <c r="F85" s="879"/>
      <c r="G85" s="880"/>
      <c r="H85" s="878"/>
      <c r="I85" s="879"/>
      <c r="J85" s="879"/>
      <c r="K85" s="879"/>
      <c r="L85" s="880"/>
    </row>
    <row r="86" spans="2:12" ht="15.75" thickBot="1" x14ac:dyDescent="0.3">
      <c r="B86" s="878"/>
      <c r="C86" s="879"/>
      <c r="D86" s="879"/>
      <c r="E86" s="879"/>
      <c r="F86" s="879"/>
      <c r="G86" s="880"/>
      <c r="H86" s="878"/>
      <c r="I86" s="879"/>
      <c r="J86" s="879"/>
      <c r="K86" s="879"/>
      <c r="L86" s="880"/>
    </row>
    <row r="87" spans="2:12" ht="24.75" customHeight="1" x14ac:dyDescent="0.25">
      <c r="B87" s="942" t="s">
        <v>1199</v>
      </c>
      <c r="C87" s="943"/>
      <c r="D87" s="943"/>
      <c r="E87" s="943"/>
      <c r="F87" s="943"/>
      <c r="G87" s="944"/>
      <c r="H87" s="942" t="s">
        <v>1200</v>
      </c>
      <c r="I87" s="943"/>
      <c r="J87" s="943"/>
      <c r="K87" s="943"/>
      <c r="L87" s="943"/>
    </row>
    <row r="88" spans="2:12" ht="21" customHeight="1" thickBot="1" x14ac:dyDescent="0.3">
      <c r="B88" s="945"/>
      <c r="C88" s="946"/>
      <c r="D88" s="946"/>
      <c r="E88" s="946"/>
      <c r="F88" s="946"/>
      <c r="G88" s="947"/>
      <c r="H88" s="945"/>
      <c r="I88" s="946"/>
      <c r="J88" s="946"/>
      <c r="K88" s="946"/>
      <c r="L88" s="946"/>
    </row>
    <row r="89" spans="2:12" x14ac:dyDescent="0.25">
      <c r="B89" s="875"/>
      <c r="C89" s="876"/>
      <c r="D89" s="876"/>
      <c r="E89" s="876"/>
      <c r="F89" s="876"/>
      <c r="G89" s="877"/>
      <c r="H89" s="875"/>
      <c r="I89" s="876"/>
      <c r="J89" s="876"/>
      <c r="K89" s="876"/>
      <c r="L89" s="877"/>
    </row>
    <row r="90" spans="2:12" x14ac:dyDescent="0.25">
      <c r="B90" s="878"/>
      <c r="C90" s="879"/>
      <c r="D90" s="879"/>
      <c r="E90" s="879"/>
      <c r="F90" s="879"/>
      <c r="G90" s="880"/>
      <c r="H90" s="878"/>
      <c r="I90" s="879"/>
      <c r="J90" s="879"/>
      <c r="K90" s="879"/>
      <c r="L90" s="880"/>
    </row>
    <row r="91" spans="2:12" x14ac:dyDescent="0.25">
      <c r="B91" s="878"/>
      <c r="C91" s="879"/>
      <c r="D91" s="879"/>
      <c r="E91" s="879"/>
      <c r="F91" s="879"/>
      <c r="G91" s="880"/>
      <c r="H91" s="878"/>
      <c r="I91" s="879"/>
      <c r="J91" s="879"/>
      <c r="K91" s="879"/>
      <c r="L91" s="880"/>
    </row>
    <row r="92" spans="2:12" x14ac:dyDescent="0.25">
      <c r="B92" s="878"/>
      <c r="C92" s="879"/>
      <c r="D92" s="879"/>
      <c r="E92" s="879"/>
      <c r="F92" s="879"/>
      <c r="G92" s="880"/>
      <c r="H92" s="878"/>
      <c r="I92" s="879"/>
      <c r="J92" s="879"/>
      <c r="K92" s="879"/>
      <c r="L92" s="880"/>
    </row>
    <row r="93" spans="2:12" x14ac:dyDescent="0.25">
      <c r="B93" s="878"/>
      <c r="C93" s="879"/>
      <c r="D93" s="879"/>
      <c r="E93" s="879"/>
      <c r="F93" s="879"/>
      <c r="G93" s="880"/>
      <c r="H93" s="878"/>
      <c r="I93" s="879"/>
      <c r="J93" s="879"/>
      <c r="K93" s="879"/>
      <c r="L93" s="880"/>
    </row>
    <row r="94" spans="2:12" x14ac:dyDescent="0.25">
      <c r="B94" s="878"/>
      <c r="C94" s="879"/>
      <c r="D94" s="879"/>
      <c r="E94" s="879"/>
      <c r="F94" s="879"/>
      <c r="G94" s="880"/>
      <c r="H94" s="878"/>
      <c r="I94" s="879"/>
      <c r="J94" s="879"/>
      <c r="K94" s="879"/>
      <c r="L94" s="880"/>
    </row>
    <row r="95" spans="2:12" x14ac:dyDescent="0.25">
      <c r="B95" s="878"/>
      <c r="C95" s="879"/>
      <c r="D95" s="879"/>
      <c r="E95" s="879"/>
      <c r="F95" s="879"/>
      <c r="G95" s="880"/>
      <c r="H95" s="878"/>
      <c r="I95" s="879"/>
      <c r="J95" s="879"/>
      <c r="K95" s="879"/>
      <c r="L95" s="880"/>
    </row>
    <row r="96" spans="2:12" x14ac:dyDescent="0.25">
      <c r="B96" s="878"/>
      <c r="C96" s="879"/>
      <c r="D96" s="879"/>
      <c r="E96" s="879"/>
      <c r="F96" s="879"/>
      <c r="G96" s="880"/>
      <c r="H96" s="878"/>
      <c r="I96" s="879"/>
      <c r="J96" s="879"/>
      <c r="K96" s="879"/>
      <c r="L96" s="880"/>
    </row>
    <row r="97" spans="2:14" x14ac:dyDescent="0.25">
      <c r="B97" s="878"/>
      <c r="C97" s="879"/>
      <c r="D97" s="879"/>
      <c r="E97" s="879"/>
      <c r="F97" s="879"/>
      <c r="G97" s="880"/>
      <c r="H97" s="878"/>
      <c r="I97" s="879"/>
      <c r="J97" s="879"/>
      <c r="K97" s="879"/>
      <c r="L97" s="880"/>
    </row>
    <row r="98" spans="2:14" x14ac:dyDescent="0.25">
      <c r="B98" s="878"/>
      <c r="C98" s="879"/>
      <c r="D98" s="879"/>
      <c r="E98" s="879"/>
      <c r="F98" s="879"/>
      <c r="G98" s="880"/>
      <c r="H98" s="878"/>
      <c r="I98" s="879"/>
      <c r="J98" s="879"/>
      <c r="K98" s="879"/>
      <c r="L98" s="880"/>
    </row>
    <row r="99" spans="2:14" x14ac:dyDescent="0.25">
      <c r="B99" s="878"/>
      <c r="C99" s="879"/>
      <c r="D99" s="879"/>
      <c r="E99" s="879"/>
      <c r="F99" s="879"/>
      <c r="G99" s="880"/>
      <c r="H99" s="878"/>
      <c r="I99" s="879"/>
      <c r="J99" s="879"/>
      <c r="K99" s="879"/>
      <c r="L99" s="880"/>
    </row>
    <row r="100" spans="2:14" x14ac:dyDescent="0.25">
      <c r="B100" s="878"/>
      <c r="C100" s="879"/>
      <c r="D100" s="879"/>
      <c r="E100" s="879"/>
      <c r="F100" s="879"/>
      <c r="G100" s="880"/>
      <c r="H100" s="878"/>
      <c r="I100" s="879"/>
      <c r="J100" s="879"/>
      <c r="K100" s="879"/>
      <c r="L100" s="880"/>
    </row>
    <row r="101" spans="2:14" x14ac:dyDescent="0.25">
      <c r="B101" s="878"/>
      <c r="C101" s="879"/>
      <c r="D101" s="879"/>
      <c r="E101" s="879"/>
      <c r="F101" s="879"/>
      <c r="G101" s="880"/>
      <c r="H101" s="878"/>
      <c r="I101" s="879"/>
      <c r="J101" s="879"/>
      <c r="K101" s="879"/>
      <c r="L101" s="880"/>
    </row>
    <row r="102" spans="2:14" ht="15.75" thickBot="1" x14ac:dyDescent="0.3">
      <c r="B102" s="878"/>
      <c r="C102" s="879"/>
      <c r="D102" s="879"/>
      <c r="E102" s="879"/>
      <c r="F102" s="879"/>
      <c r="G102" s="880"/>
      <c r="H102" s="878"/>
      <c r="I102" s="879"/>
      <c r="J102" s="879"/>
      <c r="K102" s="879"/>
      <c r="L102" s="880"/>
    </row>
    <row r="103" spans="2:14" ht="15.75" customHeight="1" x14ac:dyDescent="0.25">
      <c r="B103" s="942" t="s">
        <v>1201</v>
      </c>
      <c r="C103" s="943"/>
      <c r="D103" s="943"/>
      <c r="E103" s="943"/>
      <c r="F103" s="943"/>
      <c r="G103" s="944"/>
      <c r="H103" s="942" t="s">
        <v>1202</v>
      </c>
      <c r="I103" s="943"/>
      <c r="J103" s="943"/>
      <c r="K103" s="943"/>
      <c r="L103" s="943"/>
    </row>
    <row r="104" spans="2:14" ht="31.5" customHeight="1" thickBot="1" x14ac:dyDescent="0.3">
      <c r="B104" s="945"/>
      <c r="C104" s="946"/>
      <c r="D104" s="946"/>
      <c r="E104" s="946"/>
      <c r="F104" s="946"/>
      <c r="G104" s="947"/>
      <c r="H104" s="945"/>
      <c r="I104" s="946"/>
      <c r="J104" s="946"/>
      <c r="K104" s="946"/>
      <c r="L104" s="946"/>
      <c r="N104" s="134"/>
    </row>
  </sheetData>
  <mergeCells count="38">
    <mergeCell ref="B1:L2"/>
    <mergeCell ref="B3:E3"/>
    <mergeCell ref="G3:I3"/>
    <mergeCell ref="J3:L3"/>
    <mergeCell ref="B4:H5"/>
    <mergeCell ref="K4:L4"/>
    <mergeCell ref="K5:L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70:G71"/>
    <mergeCell ref="H70:L71"/>
    <mergeCell ref="M70:M71"/>
    <mergeCell ref="B72:L72"/>
    <mergeCell ref="B56:G69"/>
    <mergeCell ref="H56:L69"/>
    <mergeCell ref="B54:G55"/>
    <mergeCell ref="H54:L55"/>
    <mergeCell ref="B103:G104"/>
    <mergeCell ref="H103:L104"/>
    <mergeCell ref="B73:G86"/>
    <mergeCell ref="H73:L86"/>
    <mergeCell ref="B87:G88"/>
    <mergeCell ref="H87:L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67151B-5D0C-44D1-A114-2A04CE134899}">
  <dimension ref="B1:P213"/>
  <sheetViews>
    <sheetView view="pageBreakPreview" zoomScale="90" zoomScaleNormal="100" zoomScaleSheetLayoutView="90" zoomScalePageLayoutView="110" workbookViewId="0">
      <selection activeCell="P12" sqref="P12"/>
    </sheetView>
  </sheetViews>
  <sheetFormatPr baseColWidth="10" defaultColWidth="12" defaultRowHeight="15" x14ac:dyDescent="0.25"/>
  <cols>
    <col min="1" max="1" width="3.85546875" style="130" customWidth="1"/>
    <col min="2" max="2" width="4.85546875" style="130" customWidth="1"/>
    <col min="3" max="3" width="8.7109375" style="130" customWidth="1"/>
    <col min="4" max="4" width="8.42578125" style="130" customWidth="1"/>
    <col min="5" max="5" width="12" style="130"/>
    <col min="6" max="6" width="17.5703125" style="130" customWidth="1"/>
    <col min="7" max="7" width="10" style="130" customWidth="1"/>
    <col min="8" max="8" width="5.7109375" style="130" customWidth="1"/>
    <col min="9" max="9" width="23.5703125" style="130" customWidth="1"/>
    <col min="10" max="10" width="13.7109375" style="130" customWidth="1"/>
    <col min="11" max="11" width="14.140625" style="130" customWidth="1"/>
    <col min="12" max="12" width="3.5703125" style="130" customWidth="1"/>
    <col min="13" max="13" width="12.28515625" style="130" hidden="1" customWidth="1"/>
    <col min="14" max="16384" width="12" style="130"/>
  </cols>
  <sheetData>
    <row r="1" spans="2:12" ht="27.75" customHeight="1" x14ac:dyDescent="0.25">
      <c r="B1" s="968" t="s">
        <v>252</v>
      </c>
      <c r="C1" s="890"/>
      <c r="D1" s="890"/>
      <c r="E1" s="890"/>
      <c r="F1" s="890"/>
      <c r="G1" s="890"/>
      <c r="H1" s="890"/>
      <c r="I1" s="890"/>
      <c r="J1" s="890"/>
      <c r="K1" s="890"/>
      <c r="L1" s="915"/>
    </row>
    <row r="2" spans="2:12" ht="11.25" customHeight="1" x14ac:dyDescent="0.25">
      <c r="B2" s="969"/>
      <c r="C2" s="891"/>
      <c r="D2" s="891"/>
      <c r="E2" s="891"/>
      <c r="F2" s="891"/>
      <c r="G2" s="891"/>
      <c r="H2" s="891"/>
      <c r="I2" s="891"/>
      <c r="J2" s="891"/>
      <c r="K2" s="891"/>
      <c r="L2" s="917"/>
    </row>
    <row r="3" spans="2:12" ht="24.95" customHeight="1" thickBot="1" x14ac:dyDescent="0.3">
      <c r="B3" s="1000" t="s">
        <v>290</v>
      </c>
      <c r="C3" s="1001"/>
      <c r="D3" s="1001"/>
      <c r="E3" s="1002"/>
      <c r="F3" s="126">
        <v>44217</v>
      </c>
      <c r="G3" s="1000" t="s">
        <v>291</v>
      </c>
      <c r="H3" s="1001"/>
      <c r="I3" s="919"/>
      <c r="J3" s="1003">
        <v>44223</v>
      </c>
      <c r="K3" s="1004"/>
      <c r="L3" s="1005"/>
    </row>
    <row r="4" spans="2:12" ht="24.95" customHeight="1" x14ac:dyDescent="0.25">
      <c r="B4" s="1006" t="s">
        <v>251</v>
      </c>
      <c r="C4" s="1007"/>
      <c r="D4" s="1007"/>
      <c r="E4" s="1007"/>
      <c r="F4" s="1007"/>
      <c r="G4" s="1007"/>
      <c r="H4" s="1008"/>
      <c r="I4" s="131" t="s">
        <v>490</v>
      </c>
      <c r="J4" s="339" t="s">
        <v>2</v>
      </c>
      <c r="K4" s="882" t="s">
        <v>0</v>
      </c>
      <c r="L4" s="926"/>
    </row>
    <row r="5" spans="2:12" ht="24.95" customHeight="1" thickBot="1" x14ac:dyDescent="0.3">
      <c r="B5" s="1009"/>
      <c r="C5" s="1010"/>
      <c r="D5" s="1010"/>
      <c r="E5" s="1010"/>
      <c r="F5" s="1010"/>
      <c r="G5" s="1010"/>
      <c r="H5" s="1011"/>
      <c r="I5" s="132" t="s">
        <v>491</v>
      </c>
      <c r="J5" s="133">
        <v>2</v>
      </c>
      <c r="K5" s="976" t="s">
        <v>292</v>
      </c>
      <c r="L5" s="977"/>
    </row>
    <row r="6" spans="2:12" ht="15.75" customHeight="1" x14ac:dyDescent="0.25">
      <c r="B6" s="878" t="s">
        <v>453</v>
      </c>
      <c r="C6" s="879"/>
      <c r="D6" s="879"/>
      <c r="E6" s="879"/>
      <c r="F6" s="879"/>
      <c r="G6" s="880"/>
      <c r="H6" s="875" t="s">
        <v>454</v>
      </c>
      <c r="I6" s="876"/>
      <c r="J6" s="876"/>
      <c r="K6" s="876"/>
      <c r="L6" s="877"/>
    </row>
    <row r="7" spans="2:12" x14ac:dyDescent="0.25">
      <c r="B7" s="878"/>
      <c r="C7" s="879"/>
      <c r="D7" s="879"/>
      <c r="E7" s="879"/>
      <c r="F7" s="879"/>
      <c r="G7" s="880"/>
      <c r="H7" s="878"/>
      <c r="I7" s="879"/>
      <c r="J7" s="879"/>
      <c r="K7" s="879"/>
      <c r="L7" s="880"/>
    </row>
    <row r="8" spans="2:12" x14ac:dyDescent="0.25">
      <c r="B8" s="878"/>
      <c r="C8" s="879"/>
      <c r="D8" s="879"/>
      <c r="E8" s="879"/>
      <c r="F8" s="879"/>
      <c r="G8" s="880"/>
      <c r="H8" s="878"/>
      <c r="I8" s="879"/>
      <c r="J8" s="879"/>
      <c r="K8" s="879"/>
      <c r="L8" s="880"/>
    </row>
    <row r="9" spans="2:12" x14ac:dyDescent="0.25">
      <c r="B9" s="878"/>
      <c r="C9" s="879"/>
      <c r="D9" s="879"/>
      <c r="E9" s="879"/>
      <c r="F9" s="879"/>
      <c r="G9" s="880"/>
      <c r="H9" s="878"/>
      <c r="I9" s="879"/>
      <c r="J9" s="879"/>
      <c r="K9" s="879"/>
      <c r="L9" s="880"/>
    </row>
    <row r="10" spans="2:12" x14ac:dyDescent="0.25">
      <c r="B10" s="878"/>
      <c r="C10" s="879"/>
      <c r="D10" s="879"/>
      <c r="E10" s="879"/>
      <c r="F10" s="879"/>
      <c r="G10" s="880"/>
      <c r="H10" s="878"/>
      <c r="I10" s="879"/>
      <c r="J10" s="879"/>
      <c r="K10" s="879"/>
      <c r="L10" s="880"/>
    </row>
    <row r="11" spans="2:12" x14ac:dyDescent="0.25">
      <c r="B11" s="878"/>
      <c r="C11" s="879"/>
      <c r="D11" s="879"/>
      <c r="E11" s="879"/>
      <c r="F11" s="879"/>
      <c r="G11" s="880"/>
      <c r="H11" s="878"/>
      <c r="I11" s="879"/>
      <c r="J11" s="879"/>
      <c r="K11" s="879"/>
      <c r="L11" s="880"/>
    </row>
    <row r="12" spans="2:12" x14ac:dyDescent="0.25">
      <c r="B12" s="878"/>
      <c r="C12" s="879"/>
      <c r="D12" s="879"/>
      <c r="E12" s="879"/>
      <c r="F12" s="879"/>
      <c r="G12" s="880"/>
      <c r="H12" s="878"/>
      <c r="I12" s="879"/>
      <c r="J12" s="879"/>
      <c r="K12" s="879"/>
      <c r="L12" s="880"/>
    </row>
    <row r="13" spans="2:12" x14ac:dyDescent="0.25">
      <c r="B13" s="878"/>
      <c r="C13" s="879"/>
      <c r="D13" s="879"/>
      <c r="E13" s="879"/>
      <c r="F13" s="879"/>
      <c r="G13" s="880"/>
      <c r="H13" s="878"/>
      <c r="I13" s="879"/>
      <c r="J13" s="879"/>
      <c r="K13" s="879"/>
      <c r="L13" s="880"/>
    </row>
    <row r="14" spans="2:12" x14ac:dyDescent="0.25">
      <c r="B14" s="878"/>
      <c r="C14" s="879"/>
      <c r="D14" s="879"/>
      <c r="E14" s="879"/>
      <c r="F14" s="879"/>
      <c r="G14" s="880"/>
      <c r="H14" s="878"/>
      <c r="I14" s="879"/>
      <c r="J14" s="879"/>
      <c r="K14" s="879"/>
      <c r="L14" s="880"/>
    </row>
    <row r="15" spans="2:12" x14ac:dyDescent="0.25">
      <c r="B15" s="878"/>
      <c r="C15" s="879"/>
      <c r="D15" s="879"/>
      <c r="E15" s="879"/>
      <c r="F15" s="879"/>
      <c r="G15" s="880"/>
      <c r="H15" s="878"/>
      <c r="I15" s="879"/>
      <c r="J15" s="879"/>
      <c r="K15" s="879"/>
      <c r="L15" s="880"/>
    </row>
    <row r="16" spans="2:12" x14ac:dyDescent="0.25">
      <c r="B16" s="878"/>
      <c r="C16" s="879"/>
      <c r="D16" s="879"/>
      <c r="E16" s="879"/>
      <c r="F16" s="879"/>
      <c r="G16" s="880"/>
      <c r="H16" s="878"/>
      <c r="I16" s="879"/>
      <c r="J16" s="879"/>
      <c r="K16" s="879"/>
      <c r="L16" s="880"/>
    </row>
    <row r="17" spans="2:13" x14ac:dyDescent="0.25">
      <c r="B17" s="878"/>
      <c r="C17" s="879"/>
      <c r="D17" s="879"/>
      <c r="E17" s="879"/>
      <c r="F17" s="879"/>
      <c r="G17" s="880"/>
      <c r="H17" s="878"/>
      <c r="I17" s="879"/>
      <c r="J17" s="879"/>
      <c r="K17" s="879"/>
      <c r="L17" s="880"/>
    </row>
    <row r="18" spans="2:13" x14ac:dyDescent="0.25">
      <c r="B18" s="878"/>
      <c r="C18" s="879"/>
      <c r="D18" s="879"/>
      <c r="E18" s="879"/>
      <c r="F18" s="879"/>
      <c r="G18" s="880"/>
      <c r="H18" s="878"/>
      <c r="I18" s="879"/>
      <c r="J18" s="879"/>
      <c r="K18" s="879"/>
      <c r="L18" s="880"/>
    </row>
    <row r="19" spans="2:13" ht="15.75" thickBot="1" x14ac:dyDescent="0.3">
      <c r="B19" s="936"/>
      <c r="C19" s="937"/>
      <c r="D19" s="937"/>
      <c r="E19" s="937"/>
      <c r="F19" s="937"/>
      <c r="G19" s="938"/>
      <c r="H19" s="936"/>
      <c r="I19" s="937"/>
      <c r="J19" s="937"/>
      <c r="K19" s="937"/>
      <c r="L19" s="938"/>
    </row>
    <row r="20" spans="2:13" ht="25.5" customHeight="1" x14ac:dyDescent="0.25">
      <c r="B20" s="978" t="s">
        <v>1268</v>
      </c>
      <c r="C20" s="979"/>
      <c r="D20" s="979"/>
      <c r="E20" s="979"/>
      <c r="F20" s="979"/>
      <c r="G20" s="980"/>
      <c r="H20" s="997" t="s">
        <v>1269</v>
      </c>
      <c r="I20" s="998"/>
      <c r="J20" s="998"/>
      <c r="K20" s="998"/>
      <c r="L20" s="998"/>
      <c r="M20" s="999"/>
    </row>
    <row r="21" spans="2:13" ht="23.25" customHeight="1" thickBot="1" x14ac:dyDescent="0.3">
      <c r="B21" s="981"/>
      <c r="C21" s="982"/>
      <c r="D21" s="982"/>
      <c r="E21" s="982"/>
      <c r="F21" s="982"/>
      <c r="G21" s="983"/>
      <c r="H21" s="997"/>
      <c r="I21" s="998"/>
      <c r="J21" s="998"/>
      <c r="K21" s="998"/>
      <c r="L21" s="998"/>
      <c r="M21" s="999"/>
    </row>
    <row r="22" spans="2:13" ht="15.75" customHeight="1" x14ac:dyDescent="0.25">
      <c r="B22" s="878" t="s">
        <v>453</v>
      </c>
      <c r="C22" s="879"/>
      <c r="D22" s="879"/>
      <c r="E22" s="879"/>
      <c r="F22" s="879"/>
      <c r="G22" s="880"/>
      <c r="H22" s="875" t="s">
        <v>454</v>
      </c>
      <c r="I22" s="876"/>
      <c r="J22" s="876"/>
      <c r="K22" s="876"/>
      <c r="L22" s="877"/>
    </row>
    <row r="23" spans="2:13" x14ac:dyDescent="0.25">
      <c r="B23" s="878"/>
      <c r="C23" s="879"/>
      <c r="D23" s="879"/>
      <c r="E23" s="879"/>
      <c r="F23" s="879"/>
      <c r="G23" s="880"/>
      <c r="H23" s="878"/>
      <c r="I23" s="879"/>
      <c r="J23" s="879"/>
      <c r="K23" s="879"/>
      <c r="L23" s="880"/>
    </row>
    <row r="24" spans="2:13" x14ac:dyDescent="0.25">
      <c r="B24" s="878"/>
      <c r="C24" s="879"/>
      <c r="D24" s="879"/>
      <c r="E24" s="879"/>
      <c r="F24" s="879"/>
      <c r="G24" s="880"/>
      <c r="H24" s="878"/>
      <c r="I24" s="879"/>
      <c r="J24" s="879"/>
      <c r="K24" s="879"/>
      <c r="L24" s="880"/>
    </row>
    <row r="25" spans="2:13" x14ac:dyDescent="0.25">
      <c r="B25" s="878"/>
      <c r="C25" s="879"/>
      <c r="D25" s="879"/>
      <c r="E25" s="879"/>
      <c r="F25" s="879"/>
      <c r="G25" s="880"/>
      <c r="H25" s="878"/>
      <c r="I25" s="879"/>
      <c r="J25" s="879"/>
      <c r="K25" s="879"/>
      <c r="L25" s="880"/>
    </row>
    <row r="26" spans="2:13" x14ac:dyDescent="0.25">
      <c r="B26" s="878"/>
      <c r="C26" s="879"/>
      <c r="D26" s="879"/>
      <c r="E26" s="879"/>
      <c r="F26" s="879"/>
      <c r="G26" s="880"/>
      <c r="H26" s="878"/>
      <c r="I26" s="879"/>
      <c r="J26" s="879"/>
      <c r="K26" s="879"/>
      <c r="L26" s="880"/>
    </row>
    <row r="27" spans="2:13" x14ac:dyDescent="0.25">
      <c r="B27" s="878"/>
      <c r="C27" s="879"/>
      <c r="D27" s="879"/>
      <c r="E27" s="879"/>
      <c r="F27" s="879"/>
      <c r="G27" s="880"/>
      <c r="H27" s="878"/>
      <c r="I27" s="879"/>
      <c r="J27" s="879"/>
      <c r="K27" s="879"/>
      <c r="L27" s="880"/>
    </row>
    <row r="28" spans="2:13" x14ac:dyDescent="0.25">
      <c r="B28" s="878"/>
      <c r="C28" s="879"/>
      <c r="D28" s="879"/>
      <c r="E28" s="879"/>
      <c r="F28" s="879"/>
      <c r="G28" s="880"/>
      <c r="H28" s="878"/>
      <c r="I28" s="879"/>
      <c r="J28" s="879"/>
      <c r="K28" s="879"/>
      <c r="L28" s="880"/>
    </row>
    <row r="29" spans="2:13" x14ac:dyDescent="0.25">
      <c r="B29" s="878"/>
      <c r="C29" s="879"/>
      <c r="D29" s="879"/>
      <c r="E29" s="879"/>
      <c r="F29" s="879"/>
      <c r="G29" s="880"/>
      <c r="H29" s="878"/>
      <c r="I29" s="879"/>
      <c r="J29" s="879"/>
      <c r="K29" s="879"/>
      <c r="L29" s="880"/>
    </row>
    <row r="30" spans="2:13" x14ac:dyDescent="0.25">
      <c r="B30" s="878"/>
      <c r="C30" s="879"/>
      <c r="D30" s="879"/>
      <c r="E30" s="879"/>
      <c r="F30" s="879"/>
      <c r="G30" s="880"/>
      <c r="H30" s="878"/>
      <c r="I30" s="879"/>
      <c r="J30" s="879"/>
      <c r="K30" s="879"/>
      <c r="L30" s="880"/>
    </row>
    <row r="31" spans="2:13" x14ac:dyDescent="0.25">
      <c r="B31" s="878"/>
      <c r="C31" s="879"/>
      <c r="D31" s="879"/>
      <c r="E31" s="879"/>
      <c r="F31" s="879"/>
      <c r="G31" s="880"/>
      <c r="H31" s="878"/>
      <c r="I31" s="879"/>
      <c r="J31" s="879"/>
      <c r="K31" s="879"/>
      <c r="L31" s="880"/>
    </row>
    <row r="32" spans="2:13" x14ac:dyDescent="0.25">
      <c r="B32" s="878"/>
      <c r="C32" s="879"/>
      <c r="D32" s="879"/>
      <c r="E32" s="879"/>
      <c r="F32" s="879"/>
      <c r="G32" s="880"/>
      <c r="H32" s="878"/>
      <c r="I32" s="879"/>
      <c r="J32" s="879"/>
      <c r="K32" s="879"/>
      <c r="L32" s="880"/>
    </row>
    <row r="33" spans="2:15" x14ac:dyDescent="0.25">
      <c r="B33" s="878"/>
      <c r="C33" s="879"/>
      <c r="D33" s="879"/>
      <c r="E33" s="879"/>
      <c r="F33" s="879"/>
      <c r="G33" s="880"/>
      <c r="H33" s="878"/>
      <c r="I33" s="879"/>
      <c r="J33" s="879"/>
      <c r="K33" s="879"/>
      <c r="L33" s="880"/>
    </row>
    <row r="34" spans="2:15" x14ac:dyDescent="0.25">
      <c r="B34" s="878"/>
      <c r="C34" s="879"/>
      <c r="D34" s="879"/>
      <c r="E34" s="879"/>
      <c r="F34" s="879"/>
      <c r="G34" s="880"/>
      <c r="H34" s="878"/>
      <c r="I34" s="879"/>
      <c r="J34" s="879"/>
      <c r="K34" s="879"/>
      <c r="L34" s="880"/>
      <c r="O34" s="134"/>
    </row>
    <row r="35" spans="2:15" ht="15.75" thickBot="1" x14ac:dyDescent="0.3">
      <c r="B35" s="936"/>
      <c r="C35" s="937"/>
      <c r="D35" s="937"/>
      <c r="E35" s="937"/>
      <c r="F35" s="937"/>
      <c r="G35" s="938"/>
      <c r="H35" s="936"/>
      <c r="I35" s="937"/>
      <c r="J35" s="937"/>
      <c r="K35" s="937"/>
      <c r="L35" s="938"/>
    </row>
    <row r="36" spans="2:15" ht="25.5" customHeight="1" x14ac:dyDescent="0.25">
      <c r="B36" s="978" t="s">
        <v>1269</v>
      </c>
      <c r="C36" s="979"/>
      <c r="D36" s="979"/>
      <c r="E36" s="979"/>
      <c r="F36" s="979"/>
      <c r="G36" s="980"/>
      <c r="H36" s="984" t="s">
        <v>1269</v>
      </c>
      <c r="I36" s="985"/>
      <c r="J36" s="985"/>
      <c r="K36" s="985"/>
      <c r="L36" s="985"/>
      <c r="M36" s="986"/>
    </row>
    <row r="37" spans="2:15" ht="23.25" customHeight="1" thickBot="1" x14ac:dyDescent="0.3">
      <c r="B37" s="981"/>
      <c r="C37" s="982"/>
      <c r="D37" s="982"/>
      <c r="E37" s="982"/>
      <c r="F37" s="982"/>
      <c r="G37" s="983"/>
      <c r="H37" s="987"/>
      <c r="I37" s="986"/>
      <c r="J37" s="986"/>
      <c r="K37" s="986"/>
      <c r="L37" s="986"/>
      <c r="M37" s="986"/>
    </row>
    <row r="38" spans="2:15" ht="15.75" customHeight="1" x14ac:dyDescent="0.25">
      <c r="B38" s="878" t="s">
        <v>453</v>
      </c>
      <c r="C38" s="879"/>
      <c r="D38" s="879"/>
      <c r="E38" s="879"/>
      <c r="F38" s="879"/>
      <c r="G38" s="880"/>
      <c r="H38" s="875" t="s">
        <v>454</v>
      </c>
      <c r="I38" s="876"/>
      <c r="J38" s="876"/>
      <c r="K38" s="876"/>
      <c r="L38" s="877"/>
    </row>
    <row r="39" spans="2:15" x14ac:dyDescent="0.25">
      <c r="B39" s="878"/>
      <c r="C39" s="879"/>
      <c r="D39" s="879"/>
      <c r="E39" s="879"/>
      <c r="F39" s="879"/>
      <c r="G39" s="880"/>
      <c r="H39" s="878"/>
      <c r="I39" s="879"/>
      <c r="J39" s="879"/>
      <c r="K39" s="879"/>
      <c r="L39" s="880"/>
    </row>
    <row r="40" spans="2:15" x14ac:dyDescent="0.25">
      <c r="B40" s="878"/>
      <c r="C40" s="879"/>
      <c r="D40" s="879"/>
      <c r="E40" s="879"/>
      <c r="F40" s="879"/>
      <c r="G40" s="880"/>
      <c r="H40" s="878"/>
      <c r="I40" s="879"/>
      <c r="J40" s="879"/>
      <c r="K40" s="879"/>
      <c r="L40" s="880"/>
    </row>
    <row r="41" spans="2:15" x14ac:dyDescent="0.25">
      <c r="B41" s="878"/>
      <c r="C41" s="879"/>
      <c r="D41" s="879"/>
      <c r="E41" s="879"/>
      <c r="F41" s="879"/>
      <c r="G41" s="880"/>
      <c r="H41" s="878"/>
      <c r="I41" s="879"/>
      <c r="J41" s="879"/>
      <c r="K41" s="879"/>
      <c r="L41" s="880"/>
    </row>
    <row r="42" spans="2:15" x14ac:dyDescent="0.25">
      <c r="B42" s="878"/>
      <c r="C42" s="879"/>
      <c r="D42" s="879"/>
      <c r="E42" s="879"/>
      <c r="F42" s="879"/>
      <c r="G42" s="880"/>
      <c r="H42" s="878"/>
      <c r="I42" s="879"/>
      <c r="J42" s="879"/>
      <c r="K42" s="879"/>
      <c r="L42" s="880"/>
    </row>
    <row r="43" spans="2:15" x14ac:dyDescent="0.25">
      <c r="B43" s="878"/>
      <c r="C43" s="879"/>
      <c r="D43" s="879"/>
      <c r="E43" s="879"/>
      <c r="F43" s="879"/>
      <c r="G43" s="880"/>
      <c r="H43" s="878"/>
      <c r="I43" s="879"/>
      <c r="J43" s="879"/>
      <c r="K43" s="879"/>
      <c r="L43" s="880"/>
    </row>
    <row r="44" spans="2:15" x14ac:dyDescent="0.25">
      <c r="B44" s="878"/>
      <c r="C44" s="879"/>
      <c r="D44" s="879"/>
      <c r="E44" s="879"/>
      <c r="F44" s="879"/>
      <c r="G44" s="880"/>
      <c r="H44" s="878"/>
      <c r="I44" s="879"/>
      <c r="J44" s="879"/>
      <c r="K44" s="879"/>
      <c r="L44" s="880"/>
    </row>
    <row r="45" spans="2:15" x14ac:dyDescent="0.25">
      <c r="B45" s="878"/>
      <c r="C45" s="879"/>
      <c r="D45" s="879"/>
      <c r="E45" s="879"/>
      <c r="F45" s="879"/>
      <c r="G45" s="880"/>
      <c r="H45" s="878"/>
      <c r="I45" s="879"/>
      <c r="J45" s="879"/>
      <c r="K45" s="879"/>
      <c r="L45" s="880"/>
    </row>
    <row r="46" spans="2:15" x14ac:dyDescent="0.25">
      <c r="B46" s="878"/>
      <c r="C46" s="879"/>
      <c r="D46" s="879"/>
      <c r="E46" s="879"/>
      <c r="F46" s="879"/>
      <c r="G46" s="880"/>
      <c r="H46" s="878"/>
      <c r="I46" s="879"/>
      <c r="J46" s="879"/>
      <c r="K46" s="879"/>
      <c r="L46" s="880"/>
    </row>
    <row r="47" spans="2:15" x14ac:dyDescent="0.25">
      <c r="B47" s="878"/>
      <c r="C47" s="879"/>
      <c r="D47" s="879"/>
      <c r="E47" s="879"/>
      <c r="F47" s="879"/>
      <c r="G47" s="880"/>
      <c r="H47" s="878"/>
      <c r="I47" s="879"/>
      <c r="J47" s="879"/>
      <c r="K47" s="879"/>
      <c r="L47" s="880"/>
    </row>
    <row r="48" spans="2:15" x14ac:dyDescent="0.25">
      <c r="B48" s="878"/>
      <c r="C48" s="879"/>
      <c r="D48" s="879"/>
      <c r="E48" s="879"/>
      <c r="F48" s="879"/>
      <c r="G48" s="880"/>
      <c r="H48" s="878"/>
      <c r="I48" s="879"/>
      <c r="J48" s="879"/>
      <c r="K48" s="879"/>
      <c r="L48" s="880"/>
    </row>
    <row r="49" spans="2:13" x14ac:dyDescent="0.25">
      <c r="B49" s="878"/>
      <c r="C49" s="879"/>
      <c r="D49" s="879"/>
      <c r="E49" s="879"/>
      <c r="F49" s="879"/>
      <c r="G49" s="880"/>
      <c r="H49" s="878"/>
      <c r="I49" s="879"/>
      <c r="J49" s="879"/>
      <c r="K49" s="879"/>
      <c r="L49" s="880"/>
    </row>
    <row r="50" spans="2:13" x14ac:dyDescent="0.25">
      <c r="B50" s="878"/>
      <c r="C50" s="879"/>
      <c r="D50" s="879"/>
      <c r="E50" s="879"/>
      <c r="F50" s="879"/>
      <c r="G50" s="880"/>
      <c r="H50" s="878"/>
      <c r="I50" s="879"/>
      <c r="J50" s="879"/>
      <c r="K50" s="879"/>
      <c r="L50" s="880"/>
    </row>
    <row r="51" spans="2:13" ht="15.75" thickBot="1" x14ac:dyDescent="0.3">
      <c r="B51" s="936"/>
      <c r="C51" s="937"/>
      <c r="D51" s="937"/>
      <c r="E51" s="937"/>
      <c r="F51" s="937"/>
      <c r="G51" s="938"/>
      <c r="H51" s="936"/>
      <c r="I51" s="937"/>
      <c r="J51" s="937"/>
      <c r="K51" s="937"/>
      <c r="L51" s="938"/>
    </row>
    <row r="52" spans="2:13" ht="25.5" customHeight="1" x14ac:dyDescent="0.25">
      <c r="B52" s="978" t="s">
        <v>1270</v>
      </c>
      <c r="C52" s="979"/>
      <c r="D52" s="979"/>
      <c r="E52" s="979"/>
      <c r="F52" s="979"/>
      <c r="G52" s="980"/>
      <c r="H52" s="997" t="s">
        <v>1271</v>
      </c>
      <c r="I52" s="998"/>
      <c r="J52" s="998"/>
      <c r="K52" s="998"/>
      <c r="L52" s="998"/>
      <c r="M52" s="999"/>
    </row>
    <row r="53" spans="2:13" ht="23.25" customHeight="1" thickBot="1" x14ac:dyDescent="0.3">
      <c r="B53" s="981"/>
      <c r="C53" s="982"/>
      <c r="D53" s="982"/>
      <c r="E53" s="982"/>
      <c r="F53" s="982"/>
      <c r="G53" s="983"/>
      <c r="H53" s="997"/>
      <c r="I53" s="998"/>
      <c r="J53" s="998"/>
      <c r="K53" s="998"/>
      <c r="L53" s="998"/>
      <c r="M53" s="999"/>
    </row>
    <row r="54" spans="2:13" ht="15.75" customHeight="1" x14ac:dyDescent="0.25">
      <c r="B54" s="884"/>
      <c r="C54" s="885"/>
      <c r="D54" s="885"/>
      <c r="E54" s="885"/>
      <c r="F54" s="885"/>
      <c r="G54" s="886"/>
      <c r="H54" s="884"/>
      <c r="I54" s="885"/>
      <c r="J54" s="885"/>
      <c r="K54" s="885"/>
      <c r="L54" s="886"/>
    </row>
    <row r="55" spans="2:13" x14ac:dyDescent="0.25">
      <c r="B55" s="887"/>
      <c r="C55" s="888"/>
      <c r="D55" s="888"/>
      <c r="E55" s="888"/>
      <c r="F55" s="888"/>
      <c r="G55" s="889"/>
      <c r="H55" s="887"/>
      <c r="I55" s="888"/>
      <c r="J55" s="888"/>
      <c r="K55" s="888"/>
      <c r="L55" s="889"/>
    </row>
    <row r="56" spans="2:13" x14ac:dyDescent="0.25">
      <c r="B56" s="887"/>
      <c r="C56" s="888"/>
      <c r="D56" s="888"/>
      <c r="E56" s="888"/>
      <c r="F56" s="888"/>
      <c r="G56" s="889"/>
      <c r="H56" s="887"/>
      <c r="I56" s="888"/>
      <c r="J56" s="888"/>
      <c r="K56" s="888"/>
      <c r="L56" s="889"/>
    </row>
    <row r="57" spans="2:13" x14ac:dyDescent="0.25">
      <c r="B57" s="887"/>
      <c r="C57" s="888"/>
      <c r="D57" s="888"/>
      <c r="E57" s="888"/>
      <c r="F57" s="888"/>
      <c r="G57" s="889"/>
      <c r="H57" s="887"/>
      <c r="I57" s="888"/>
      <c r="J57" s="888"/>
      <c r="K57" s="888"/>
      <c r="L57" s="889"/>
    </row>
    <row r="58" spans="2:13" x14ac:dyDescent="0.25">
      <c r="B58" s="887"/>
      <c r="C58" s="888"/>
      <c r="D58" s="888"/>
      <c r="E58" s="888"/>
      <c r="F58" s="888"/>
      <c r="G58" s="889"/>
      <c r="H58" s="887"/>
      <c r="I58" s="888"/>
      <c r="J58" s="888"/>
      <c r="K58" s="888"/>
      <c r="L58" s="889"/>
    </row>
    <row r="59" spans="2:13" x14ac:dyDescent="0.25">
      <c r="B59" s="887"/>
      <c r="C59" s="888"/>
      <c r="D59" s="888"/>
      <c r="E59" s="888"/>
      <c r="F59" s="888"/>
      <c r="G59" s="889"/>
      <c r="H59" s="887"/>
      <c r="I59" s="888"/>
      <c r="J59" s="888"/>
      <c r="K59" s="888"/>
      <c r="L59" s="889"/>
    </row>
    <row r="60" spans="2:13" x14ac:dyDescent="0.25">
      <c r="B60" s="887"/>
      <c r="C60" s="888"/>
      <c r="D60" s="888"/>
      <c r="E60" s="888"/>
      <c r="F60" s="888"/>
      <c r="G60" s="889"/>
      <c r="H60" s="887"/>
      <c r="I60" s="888"/>
      <c r="J60" s="888"/>
      <c r="K60" s="888"/>
      <c r="L60" s="889"/>
    </row>
    <row r="61" spans="2:13" x14ac:dyDescent="0.25">
      <c r="B61" s="887"/>
      <c r="C61" s="888"/>
      <c r="D61" s="888"/>
      <c r="E61" s="888"/>
      <c r="F61" s="888"/>
      <c r="G61" s="889"/>
      <c r="H61" s="887"/>
      <c r="I61" s="888"/>
      <c r="J61" s="888"/>
      <c r="K61" s="888"/>
      <c r="L61" s="889"/>
    </row>
    <row r="62" spans="2:13" x14ac:dyDescent="0.25">
      <c r="B62" s="887"/>
      <c r="C62" s="888"/>
      <c r="D62" s="888"/>
      <c r="E62" s="888"/>
      <c r="F62" s="888"/>
      <c r="G62" s="889"/>
      <c r="H62" s="887"/>
      <c r="I62" s="888"/>
      <c r="J62" s="888"/>
      <c r="K62" s="888"/>
      <c r="L62" s="889"/>
    </row>
    <row r="63" spans="2:13" x14ac:dyDescent="0.25">
      <c r="B63" s="887"/>
      <c r="C63" s="888"/>
      <c r="D63" s="888"/>
      <c r="E63" s="888"/>
      <c r="F63" s="888"/>
      <c r="G63" s="889"/>
      <c r="H63" s="887"/>
      <c r="I63" s="888"/>
      <c r="J63" s="888"/>
      <c r="K63" s="888"/>
      <c r="L63" s="889"/>
    </row>
    <row r="64" spans="2:13" x14ac:dyDescent="0.25">
      <c r="B64" s="887"/>
      <c r="C64" s="888"/>
      <c r="D64" s="888"/>
      <c r="E64" s="888"/>
      <c r="F64" s="888"/>
      <c r="G64" s="889"/>
      <c r="H64" s="887"/>
      <c r="I64" s="888"/>
      <c r="J64" s="888"/>
      <c r="K64" s="888"/>
      <c r="L64" s="889"/>
    </row>
    <row r="65" spans="2:12" x14ac:dyDescent="0.25">
      <c r="B65" s="887"/>
      <c r="C65" s="888"/>
      <c r="D65" s="888"/>
      <c r="E65" s="888"/>
      <c r="F65" s="888"/>
      <c r="G65" s="889"/>
      <c r="H65" s="887"/>
      <c r="I65" s="888"/>
      <c r="J65" s="888"/>
      <c r="K65" s="888"/>
      <c r="L65" s="889"/>
    </row>
    <row r="66" spans="2:12" x14ac:dyDescent="0.25">
      <c r="B66" s="887"/>
      <c r="C66" s="888"/>
      <c r="D66" s="888"/>
      <c r="E66" s="888"/>
      <c r="F66" s="888"/>
      <c r="G66" s="889"/>
      <c r="H66" s="887"/>
      <c r="I66" s="888"/>
      <c r="J66" s="888"/>
      <c r="K66" s="888"/>
      <c r="L66" s="889"/>
    </row>
    <row r="67" spans="2:12" ht="15.75" thickBot="1" x14ac:dyDescent="0.3">
      <c r="B67" s="988"/>
      <c r="C67" s="989"/>
      <c r="D67" s="989"/>
      <c r="E67" s="989"/>
      <c r="F67" s="989"/>
      <c r="G67" s="990"/>
      <c r="H67" s="988"/>
      <c r="I67" s="989"/>
      <c r="J67" s="989"/>
      <c r="K67" s="989"/>
      <c r="L67" s="990"/>
    </row>
    <row r="68" spans="2:12" x14ac:dyDescent="0.25">
      <c r="B68" s="991" t="s">
        <v>1272</v>
      </c>
      <c r="C68" s="992"/>
      <c r="D68" s="992"/>
      <c r="E68" s="992"/>
      <c r="F68" s="992"/>
      <c r="G68" s="993"/>
      <c r="H68" s="987" t="s">
        <v>1273</v>
      </c>
      <c r="I68" s="986"/>
      <c r="J68" s="986"/>
      <c r="K68" s="986"/>
      <c r="L68" s="986"/>
    </row>
    <row r="69" spans="2:12" ht="30" customHeight="1" thickBot="1" x14ac:dyDescent="0.3">
      <c r="B69" s="994"/>
      <c r="C69" s="995"/>
      <c r="D69" s="995"/>
      <c r="E69" s="995"/>
      <c r="F69" s="995"/>
      <c r="G69" s="996"/>
      <c r="H69" s="987"/>
      <c r="I69" s="986"/>
      <c r="J69" s="986"/>
      <c r="K69" s="986"/>
      <c r="L69" s="986"/>
    </row>
    <row r="70" spans="2:12" ht="15.75" customHeight="1" x14ac:dyDescent="0.25">
      <c r="B70" s="884"/>
      <c r="C70" s="885"/>
      <c r="D70" s="885"/>
      <c r="E70" s="885"/>
      <c r="F70" s="885"/>
      <c r="G70" s="886"/>
      <c r="H70" s="884"/>
      <c r="I70" s="885"/>
      <c r="J70" s="885"/>
      <c r="K70" s="885"/>
      <c r="L70" s="886"/>
    </row>
    <row r="71" spans="2:12" x14ac:dyDescent="0.25">
      <c r="B71" s="887"/>
      <c r="C71" s="888"/>
      <c r="D71" s="888"/>
      <c r="E71" s="888"/>
      <c r="F71" s="888"/>
      <c r="G71" s="889"/>
      <c r="H71" s="887"/>
      <c r="I71" s="888"/>
      <c r="J71" s="888"/>
      <c r="K71" s="888"/>
      <c r="L71" s="889"/>
    </row>
    <row r="72" spans="2:12" x14ac:dyDescent="0.25">
      <c r="B72" s="887"/>
      <c r="C72" s="888"/>
      <c r="D72" s="888"/>
      <c r="E72" s="888"/>
      <c r="F72" s="888"/>
      <c r="G72" s="889"/>
      <c r="H72" s="887"/>
      <c r="I72" s="888"/>
      <c r="J72" s="888"/>
      <c r="K72" s="888"/>
      <c r="L72" s="889"/>
    </row>
    <row r="73" spans="2:12" x14ac:dyDescent="0.25">
      <c r="B73" s="887"/>
      <c r="C73" s="888"/>
      <c r="D73" s="888"/>
      <c r="E73" s="888"/>
      <c r="F73" s="888"/>
      <c r="G73" s="889"/>
      <c r="H73" s="887"/>
      <c r="I73" s="888"/>
      <c r="J73" s="888"/>
      <c r="K73" s="888"/>
      <c r="L73" s="889"/>
    </row>
    <row r="74" spans="2:12" x14ac:dyDescent="0.25">
      <c r="B74" s="887"/>
      <c r="C74" s="888"/>
      <c r="D74" s="888"/>
      <c r="E74" s="888"/>
      <c r="F74" s="888"/>
      <c r="G74" s="889"/>
      <c r="H74" s="887"/>
      <c r="I74" s="888"/>
      <c r="J74" s="888"/>
      <c r="K74" s="888"/>
      <c r="L74" s="889"/>
    </row>
    <row r="75" spans="2:12" x14ac:dyDescent="0.25">
      <c r="B75" s="887"/>
      <c r="C75" s="888"/>
      <c r="D75" s="888"/>
      <c r="E75" s="888"/>
      <c r="F75" s="888"/>
      <c r="G75" s="889"/>
      <c r="H75" s="887"/>
      <c r="I75" s="888"/>
      <c r="J75" s="888"/>
      <c r="K75" s="888"/>
      <c r="L75" s="889"/>
    </row>
    <row r="76" spans="2:12" x14ac:dyDescent="0.25">
      <c r="B76" s="887"/>
      <c r="C76" s="888"/>
      <c r="D76" s="888"/>
      <c r="E76" s="888"/>
      <c r="F76" s="888"/>
      <c r="G76" s="889"/>
      <c r="H76" s="887"/>
      <c r="I76" s="888"/>
      <c r="J76" s="888"/>
      <c r="K76" s="888"/>
      <c r="L76" s="889"/>
    </row>
    <row r="77" spans="2:12" x14ac:dyDescent="0.25">
      <c r="B77" s="887"/>
      <c r="C77" s="888"/>
      <c r="D77" s="888"/>
      <c r="E77" s="888"/>
      <c r="F77" s="888"/>
      <c r="G77" s="889"/>
      <c r="H77" s="887"/>
      <c r="I77" s="888"/>
      <c r="J77" s="888"/>
      <c r="K77" s="888"/>
      <c r="L77" s="889"/>
    </row>
    <row r="78" spans="2:12" x14ac:dyDescent="0.25">
      <c r="B78" s="887"/>
      <c r="C78" s="888"/>
      <c r="D78" s="888"/>
      <c r="E78" s="888"/>
      <c r="F78" s="888"/>
      <c r="G78" s="889"/>
      <c r="H78" s="887"/>
      <c r="I78" s="888"/>
      <c r="J78" s="888"/>
      <c r="K78" s="888"/>
      <c r="L78" s="889"/>
    </row>
    <row r="79" spans="2:12" x14ac:dyDescent="0.25">
      <c r="B79" s="887"/>
      <c r="C79" s="888"/>
      <c r="D79" s="888"/>
      <c r="E79" s="888"/>
      <c r="F79" s="888"/>
      <c r="G79" s="889"/>
      <c r="H79" s="887"/>
      <c r="I79" s="888"/>
      <c r="J79" s="888"/>
      <c r="K79" s="888"/>
      <c r="L79" s="889"/>
    </row>
    <row r="80" spans="2:12" x14ac:dyDescent="0.25">
      <c r="B80" s="887"/>
      <c r="C80" s="888"/>
      <c r="D80" s="888"/>
      <c r="E80" s="888"/>
      <c r="F80" s="888"/>
      <c r="G80" s="889"/>
      <c r="H80" s="887"/>
      <c r="I80" s="888"/>
      <c r="J80" s="888"/>
      <c r="K80" s="888"/>
      <c r="L80" s="889"/>
    </row>
    <row r="81" spans="2:12" x14ac:dyDescent="0.25">
      <c r="B81" s="887"/>
      <c r="C81" s="888"/>
      <c r="D81" s="888"/>
      <c r="E81" s="888"/>
      <c r="F81" s="888"/>
      <c r="G81" s="889"/>
      <c r="H81" s="887"/>
      <c r="I81" s="888"/>
      <c r="J81" s="888"/>
      <c r="K81" s="888"/>
      <c r="L81" s="889"/>
    </row>
    <row r="82" spans="2:12" x14ac:dyDescent="0.25">
      <c r="B82" s="887"/>
      <c r="C82" s="888"/>
      <c r="D82" s="888"/>
      <c r="E82" s="888"/>
      <c r="F82" s="888"/>
      <c r="G82" s="889"/>
      <c r="H82" s="887"/>
      <c r="I82" s="888"/>
      <c r="J82" s="888"/>
      <c r="K82" s="888"/>
      <c r="L82" s="889"/>
    </row>
    <row r="83" spans="2:12" ht="15.75" thickBot="1" x14ac:dyDescent="0.3">
      <c r="B83" s="988"/>
      <c r="C83" s="989"/>
      <c r="D83" s="989"/>
      <c r="E83" s="989"/>
      <c r="F83" s="989"/>
      <c r="G83" s="990"/>
      <c r="H83" s="988"/>
      <c r="I83" s="989"/>
      <c r="J83" s="989"/>
      <c r="K83" s="989"/>
      <c r="L83" s="990"/>
    </row>
    <row r="84" spans="2:12" x14ac:dyDescent="0.25">
      <c r="B84" s="991" t="s">
        <v>1274</v>
      </c>
      <c r="C84" s="992"/>
      <c r="D84" s="992"/>
      <c r="E84" s="992"/>
      <c r="F84" s="992"/>
      <c r="G84" s="993"/>
      <c r="H84" s="987" t="s">
        <v>1275</v>
      </c>
      <c r="I84" s="986"/>
      <c r="J84" s="986"/>
      <c r="K84" s="986"/>
      <c r="L84" s="986"/>
    </row>
    <row r="85" spans="2:12" ht="30" customHeight="1" thickBot="1" x14ac:dyDescent="0.3">
      <c r="B85" s="994"/>
      <c r="C85" s="995"/>
      <c r="D85" s="995"/>
      <c r="E85" s="995"/>
      <c r="F85" s="995"/>
      <c r="G85" s="996"/>
      <c r="H85" s="987"/>
      <c r="I85" s="986"/>
      <c r="J85" s="986"/>
      <c r="K85" s="986"/>
      <c r="L85" s="986"/>
    </row>
    <row r="86" spans="2:12" ht="15.75" customHeight="1" x14ac:dyDescent="0.25">
      <c r="B86" s="884"/>
      <c r="C86" s="885"/>
      <c r="D86" s="885"/>
      <c r="E86" s="885"/>
      <c r="F86" s="885"/>
      <c r="G86" s="886"/>
      <c r="H86" s="884"/>
      <c r="I86" s="885"/>
      <c r="J86" s="885"/>
      <c r="K86" s="885"/>
      <c r="L86" s="886"/>
    </row>
    <row r="87" spans="2:12" x14ac:dyDescent="0.25">
      <c r="B87" s="887"/>
      <c r="C87" s="888"/>
      <c r="D87" s="888"/>
      <c r="E87" s="888"/>
      <c r="F87" s="888"/>
      <c r="G87" s="889"/>
      <c r="H87" s="887"/>
      <c r="I87" s="888"/>
      <c r="J87" s="888"/>
      <c r="K87" s="888"/>
      <c r="L87" s="889"/>
    </row>
    <row r="88" spans="2:12" x14ac:dyDescent="0.25">
      <c r="B88" s="887"/>
      <c r="C88" s="888"/>
      <c r="D88" s="888"/>
      <c r="E88" s="888"/>
      <c r="F88" s="888"/>
      <c r="G88" s="889"/>
      <c r="H88" s="887"/>
      <c r="I88" s="888"/>
      <c r="J88" s="888"/>
      <c r="K88" s="888"/>
      <c r="L88" s="889"/>
    </row>
    <row r="89" spans="2:12" x14ac:dyDescent="0.25">
      <c r="B89" s="887"/>
      <c r="C89" s="888"/>
      <c r="D89" s="888"/>
      <c r="E89" s="888"/>
      <c r="F89" s="888"/>
      <c r="G89" s="889"/>
      <c r="H89" s="887"/>
      <c r="I89" s="888"/>
      <c r="J89" s="888"/>
      <c r="K89" s="888"/>
      <c r="L89" s="889"/>
    </row>
    <row r="90" spans="2:12" x14ac:dyDescent="0.25">
      <c r="B90" s="887"/>
      <c r="C90" s="888"/>
      <c r="D90" s="888"/>
      <c r="E90" s="888"/>
      <c r="F90" s="888"/>
      <c r="G90" s="889"/>
      <c r="H90" s="887"/>
      <c r="I90" s="888"/>
      <c r="J90" s="888"/>
      <c r="K90" s="888"/>
      <c r="L90" s="889"/>
    </row>
    <row r="91" spans="2:12" x14ac:dyDescent="0.25">
      <c r="B91" s="887"/>
      <c r="C91" s="888"/>
      <c r="D91" s="888"/>
      <c r="E91" s="888"/>
      <c r="F91" s="888"/>
      <c r="G91" s="889"/>
      <c r="H91" s="887"/>
      <c r="I91" s="888"/>
      <c r="J91" s="888"/>
      <c r="K91" s="888"/>
      <c r="L91" s="889"/>
    </row>
    <row r="92" spans="2:12" x14ac:dyDescent="0.25">
      <c r="B92" s="887"/>
      <c r="C92" s="888"/>
      <c r="D92" s="888"/>
      <c r="E92" s="888"/>
      <c r="F92" s="888"/>
      <c r="G92" s="889"/>
      <c r="H92" s="887"/>
      <c r="I92" s="888"/>
      <c r="J92" s="888"/>
      <c r="K92" s="888"/>
      <c r="L92" s="889"/>
    </row>
    <row r="93" spans="2:12" x14ac:dyDescent="0.25">
      <c r="B93" s="887"/>
      <c r="C93" s="888"/>
      <c r="D93" s="888"/>
      <c r="E93" s="888"/>
      <c r="F93" s="888"/>
      <c r="G93" s="889"/>
      <c r="H93" s="887"/>
      <c r="I93" s="888"/>
      <c r="J93" s="888"/>
      <c r="K93" s="888"/>
      <c r="L93" s="889"/>
    </row>
    <row r="94" spans="2:12" x14ac:dyDescent="0.25">
      <c r="B94" s="887"/>
      <c r="C94" s="888"/>
      <c r="D94" s="888"/>
      <c r="E94" s="888"/>
      <c r="F94" s="888"/>
      <c r="G94" s="889"/>
      <c r="H94" s="887"/>
      <c r="I94" s="888"/>
      <c r="J94" s="888"/>
      <c r="K94" s="888"/>
      <c r="L94" s="889"/>
    </row>
    <row r="95" spans="2:12" x14ac:dyDescent="0.25">
      <c r="B95" s="887"/>
      <c r="C95" s="888"/>
      <c r="D95" s="888"/>
      <c r="E95" s="888"/>
      <c r="F95" s="888"/>
      <c r="G95" s="889"/>
      <c r="H95" s="887"/>
      <c r="I95" s="888"/>
      <c r="J95" s="888"/>
      <c r="K95" s="888"/>
      <c r="L95" s="889"/>
    </row>
    <row r="96" spans="2:12" x14ac:dyDescent="0.25">
      <c r="B96" s="887"/>
      <c r="C96" s="888"/>
      <c r="D96" s="888"/>
      <c r="E96" s="888"/>
      <c r="F96" s="888"/>
      <c r="G96" s="889"/>
      <c r="H96" s="887"/>
      <c r="I96" s="888"/>
      <c r="J96" s="888"/>
      <c r="K96" s="888"/>
      <c r="L96" s="889"/>
    </row>
    <row r="97" spans="2:12" x14ac:dyDescent="0.25">
      <c r="B97" s="887"/>
      <c r="C97" s="888"/>
      <c r="D97" s="888"/>
      <c r="E97" s="888"/>
      <c r="F97" s="888"/>
      <c r="G97" s="889"/>
      <c r="H97" s="887"/>
      <c r="I97" s="888"/>
      <c r="J97" s="888"/>
      <c r="K97" s="888"/>
      <c r="L97" s="889"/>
    </row>
    <row r="98" spans="2:12" x14ac:dyDescent="0.25">
      <c r="B98" s="887"/>
      <c r="C98" s="888"/>
      <c r="D98" s="888"/>
      <c r="E98" s="888"/>
      <c r="F98" s="888"/>
      <c r="G98" s="889"/>
      <c r="H98" s="887"/>
      <c r="I98" s="888"/>
      <c r="J98" s="888"/>
      <c r="K98" s="888"/>
      <c r="L98" s="889"/>
    </row>
    <row r="99" spans="2:12" ht="15.75" thickBot="1" x14ac:dyDescent="0.3">
      <c r="B99" s="988"/>
      <c r="C99" s="989"/>
      <c r="D99" s="989"/>
      <c r="E99" s="989"/>
      <c r="F99" s="989"/>
      <c r="G99" s="990"/>
      <c r="H99" s="988"/>
      <c r="I99" s="989"/>
      <c r="J99" s="989"/>
      <c r="K99" s="989"/>
      <c r="L99" s="990"/>
    </row>
    <row r="100" spans="2:12" x14ac:dyDescent="0.25">
      <c r="B100" s="991" t="s">
        <v>1276</v>
      </c>
      <c r="C100" s="992"/>
      <c r="D100" s="992"/>
      <c r="E100" s="992"/>
      <c r="F100" s="992"/>
      <c r="G100" s="993"/>
      <c r="H100" s="987" t="s">
        <v>1277</v>
      </c>
      <c r="I100" s="986"/>
      <c r="J100" s="986"/>
      <c r="K100" s="986"/>
      <c r="L100" s="986"/>
    </row>
    <row r="101" spans="2:12" ht="30" customHeight="1" thickBot="1" x14ac:dyDescent="0.3">
      <c r="B101" s="994"/>
      <c r="C101" s="995"/>
      <c r="D101" s="995"/>
      <c r="E101" s="995"/>
      <c r="F101" s="995"/>
      <c r="G101" s="996"/>
      <c r="H101" s="987"/>
      <c r="I101" s="986"/>
      <c r="J101" s="986"/>
      <c r="K101" s="986"/>
      <c r="L101" s="986"/>
    </row>
    <row r="102" spans="2:12" ht="15.75" customHeight="1" x14ac:dyDescent="0.25">
      <c r="B102" s="884"/>
      <c r="C102" s="885"/>
      <c r="D102" s="885"/>
      <c r="E102" s="885"/>
      <c r="F102" s="885"/>
      <c r="G102" s="886"/>
      <c r="H102" s="884"/>
      <c r="I102" s="885"/>
      <c r="J102" s="885"/>
      <c r="K102" s="885"/>
      <c r="L102" s="886"/>
    </row>
    <row r="103" spans="2:12" x14ac:dyDescent="0.25">
      <c r="B103" s="887"/>
      <c r="C103" s="888"/>
      <c r="D103" s="888"/>
      <c r="E103" s="888"/>
      <c r="F103" s="888"/>
      <c r="G103" s="889"/>
      <c r="H103" s="887"/>
      <c r="I103" s="888"/>
      <c r="J103" s="888"/>
      <c r="K103" s="888"/>
      <c r="L103" s="889"/>
    </row>
    <row r="104" spans="2:12" x14ac:dyDescent="0.25">
      <c r="B104" s="887"/>
      <c r="C104" s="888"/>
      <c r="D104" s="888"/>
      <c r="E104" s="888"/>
      <c r="F104" s="888"/>
      <c r="G104" s="889"/>
      <c r="H104" s="887"/>
      <c r="I104" s="888"/>
      <c r="J104" s="888"/>
      <c r="K104" s="888"/>
      <c r="L104" s="889"/>
    </row>
    <row r="105" spans="2:12" x14ac:dyDescent="0.25">
      <c r="B105" s="887"/>
      <c r="C105" s="888"/>
      <c r="D105" s="888"/>
      <c r="E105" s="888"/>
      <c r="F105" s="888"/>
      <c r="G105" s="889"/>
      <c r="H105" s="887"/>
      <c r="I105" s="888"/>
      <c r="J105" s="888"/>
      <c r="K105" s="888"/>
      <c r="L105" s="889"/>
    </row>
    <row r="106" spans="2:12" x14ac:dyDescent="0.25">
      <c r="B106" s="887"/>
      <c r="C106" s="888"/>
      <c r="D106" s="888"/>
      <c r="E106" s="888"/>
      <c r="F106" s="888"/>
      <c r="G106" s="889"/>
      <c r="H106" s="887"/>
      <c r="I106" s="888"/>
      <c r="J106" s="888"/>
      <c r="K106" s="888"/>
      <c r="L106" s="889"/>
    </row>
    <row r="107" spans="2:12" x14ac:dyDescent="0.25">
      <c r="B107" s="887"/>
      <c r="C107" s="888"/>
      <c r="D107" s="888"/>
      <c r="E107" s="888"/>
      <c r="F107" s="888"/>
      <c r="G107" s="889"/>
      <c r="H107" s="887"/>
      <c r="I107" s="888"/>
      <c r="J107" s="888"/>
      <c r="K107" s="888"/>
      <c r="L107" s="889"/>
    </row>
    <row r="108" spans="2:12" x14ac:dyDescent="0.25">
      <c r="B108" s="887"/>
      <c r="C108" s="888"/>
      <c r="D108" s="888"/>
      <c r="E108" s="888"/>
      <c r="F108" s="888"/>
      <c r="G108" s="889"/>
      <c r="H108" s="887"/>
      <c r="I108" s="888"/>
      <c r="J108" s="888"/>
      <c r="K108" s="888"/>
      <c r="L108" s="889"/>
    </row>
    <row r="109" spans="2:12" x14ac:dyDescent="0.25">
      <c r="B109" s="887"/>
      <c r="C109" s="888"/>
      <c r="D109" s="888"/>
      <c r="E109" s="888"/>
      <c r="F109" s="888"/>
      <c r="G109" s="889"/>
      <c r="H109" s="887"/>
      <c r="I109" s="888"/>
      <c r="J109" s="888"/>
      <c r="K109" s="888"/>
      <c r="L109" s="889"/>
    </row>
    <row r="110" spans="2:12" x14ac:dyDescent="0.25">
      <c r="B110" s="887"/>
      <c r="C110" s="888"/>
      <c r="D110" s="888"/>
      <c r="E110" s="888"/>
      <c r="F110" s="888"/>
      <c r="G110" s="889"/>
      <c r="H110" s="887"/>
      <c r="I110" s="888"/>
      <c r="J110" s="888"/>
      <c r="K110" s="888"/>
      <c r="L110" s="889"/>
    </row>
    <row r="111" spans="2:12" x14ac:dyDescent="0.25">
      <c r="B111" s="887"/>
      <c r="C111" s="888"/>
      <c r="D111" s="888"/>
      <c r="E111" s="888"/>
      <c r="F111" s="888"/>
      <c r="G111" s="889"/>
      <c r="H111" s="887"/>
      <c r="I111" s="888"/>
      <c r="J111" s="888"/>
      <c r="K111" s="888"/>
      <c r="L111" s="889"/>
    </row>
    <row r="112" spans="2:12" x14ac:dyDescent="0.25">
      <c r="B112" s="887"/>
      <c r="C112" s="888"/>
      <c r="D112" s="888"/>
      <c r="E112" s="888"/>
      <c r="F112" s="888"/>
      <c r="G112" s="889"/>
      <c r="H112" s="887"/>
      <c r="I112" s="888"/>
      <c r="J112" s="888"/>
      <c r="K112" s="888"/>
      <c r="L112" s="889"/>
    </row>
    <row r="113" spans="2:12" x14ac:dyDescent="0.25">
      <c r="B113" s="887"/>
      <c r="C113" s="888"/>
      <c r="D113" s="888"/>
      <c r="E113" s="888"/>
      <c r="F113" s="888"/>
      <c r="G113" s="889"/>
      <c r="H113" s="887"/>
      <c r="I113" s="888"/>
      <c r="J113" s="888"/>
      <c r="K113" s="888"/>
      <c r="L113" s="889"/>
    </row>
    <row r="114" spans="2:12" x14ac:dyDescent="0.25">
      <c r="B114" s="887"/>
      <c r="C114" s="888"/>
      <c r="D114" s="888"/>
      <c r="E114" s="888"/>
      <c r="F114" s="888"/>
      <c r="G114" s="889"/>
      <c r="H114" s="887"/>
      <c r="I114" s="888"/>
      <c r="J114" s="888"/>
      <c r="K114" s="888"/>
      <c r="L114" s="889"/>
    </row>
    <row r="115" spans="2:12" ht="15.75" thickBot="1" x14ac:dyDescent="0.3">
      <c r="B115" s="988"/>
      <c r="C115" s="989"/>
      <c r="D115" s="989"/>
      <c r="E115" s="989"/>
      <c r="F115" s="989"/>
      <c r="G115" s="990"/>
      <c r="H115" s="988"/>
      <c r="I115" s="989"/>
      <c r="J115" s="989"/>
      <c r="K115" s="989"/>
      <c r="L115" s="990"/>
    </row>
    <row r="116" spans="2:12" x14ac:dyDescent="0.25">
      <c r="B116" s="991" t="s">
        <v>1278</v>
      </c>
      <c r="C116" s="992"/>
      <c r="D116" s="992"/>
      <c r="E116" s="992"/>
      <c r="F116" s="992"/>
      <c r="G116" s="993"/>
      <c r="H116" s="987" t="s">
        <v>1279</v>
      </c>
      <c r="I116" s="986"/>
      <c r="J116" s="986"/>
      <c r="K116" s="986"/>
      <c r="L116" s="986"/>
    </row>
    <row r="117" spans="2:12" ht="30" customHeight="1" thickBot="1" x14ac:dyDescent="0.3">
      <c r="B117" s="994"/>
      <c r="C117" s="995"/>
      <c r="D117" s="995"/>
      <c r="E117" s="995"/>
      <c r="F117" s="995"/>
      <c r="G117" s="996"/>
      <c r="H117" s="987"/>
      <c r="I117" s="986"/>
      <c r="J117" s="986"/>
      <c r="K117" s="986"/>
      <c r="L117" s="986"/>
    </row>
    <row r="118" spans="2:12" ht="15.75" customHeight="1" x14ac:dyDescent="0.25">
      <c r="B118" s="884"/>
      <c r="C118" s="885"/>
      <c r="D118" s="885"/>
      <c r="E118" s="885"/>
      <c r="F118" s="885"/>
      <c r="G118" s="886"/>
      <c r="H118" s="884"/>
      <c r="I118" s="885"/>
      <c r="J118" s="885"/>
      <c r="K118" s="885"/>
      <c r="L118" s="886"/>
    </row>
    <row r="119" spans="2:12" x14ac:dyDescent="0.25">
      <c r="B119" s="887"/>
      <c r="C119" s="888"/>
      <c r="D119" s="888"/>
      <c r="E119" s="888"/>
      <c r="F119" s="888"/>
      <c r="G119" s="889"/>
      <c r="H119" s="887"/>
      <c r="I119" s="888"/>
      <c r="J119" s="888"/>
      <c r="K119" s="888"/>
      <c r="L119" s="889"/>
    </row>
    <row r="120" spans="2:12" x14ac:dyDescent="0.25">
      <c r="B120" s="887"/>
      <c r="C120" s="888"/>
      <c r="D120" s="888"/>
      <c r="E120" s="888"/>
      <c r="F120" s="888"/>
      <c r="G120" s="889"/>
      <c r="H120" s="887"/>
      <c r="I120" s="888"/>
      <c r="J120" s="888"/>
      <c r="K120" s="888"/>
      <c r="L120" s="889"/>
    </row>
    <row r="121" spans="2:12" x14ac:dyDescent="0.25">
      <c r="B121" s="887"/>
      <c r="C121" s="888"/>
      <c r="D121" s="888"/>
      <c r="E121" s="888"/>
      <c r="F121" s="888"/>
      <c r="G121" s="889"/>
      <c r="H121" s="887"/>
      <c r="I121" s="888"/>
      <c r="J121" s="888"/>
      <c r="K121" s="888"/>
      <c r="L121" s="889"/>
    </row>
    <row r="122" spans="2:12" x14ac:dyDescent="0.25">
      <c r="B122" s="887"/>
      <c r="C122" s="888"/>
      <c r="D122" s="888"/>
      <c r="E122" s="888"/>
      <c r="F122" s="888"/>
      <c r="G122" s="889"/>
      <c r="H122" s="887"/>
      <c r="I122" s="888"/>
      <c r="J122" s="888"/>
      <c r="K122" s="888"/>
      <c r="L122" s="889"/>
    </row>
    <row r="123" spans="2:12" x14ac:dyDescent="0.25">
      <c r="B123" s="887"/>
      <c r="C123" s="888"/>
      <c r="D123" s="888"/>
      <c r="E123" s="888"/>
      <c r="F123" s="888"/>
      <c r="G123" s="889"/>
      <c r="H123" s="887"/>
      <c r="I123" s="888"/>
      <c r="J123" s="888"/>
      <c r="K123" s="888"/>
      <c r="L123" s="889"/>
    </row>
    <row r="124" spans="2:12" x14ac:dyDescent="0.25">
      <c r="B124" s="887"/>
      <c r="C124" s="888"/>
      <c r="D124" s="888"/>
      <c r="E124" s="888"/>
      <c r="F124" s="888"/>
      <c r="G124" s="889"/>
      <c r="H124" s="887"/>
      <c r="I124" s="888"/>
      <c r="J124" s="888"/>
      <c r="K124" s="888"/>
      <c r="L124" s="889"/>
    </row>
    <row r="125" spans="2:12" x14ac:dyDescent="0.25">
      <c r="B125" s="887"/>
      <c r="C125" s="888"/>
      <c r="D125" s="888"/>
      <c r="E125" s="888"/>
      <c r="F125" s="888"/>
      <c r="G125" s="889"/>
      <c r="H125" s="887"/>
      <c r="I125" s="888"/>
      <c r="J125" s="888"/>
      <c r="K125" s="888"/>
      <c r="L125" s="889"/>
    </row>
    <row r="126" spans="2:12" x14ac:dyDescent="0.25">
      <c r="B126" s="887"/>
      <c r="C126" s="888"/>
      <c r="D126" s="888"/>
      <c r="E126" s="888"/>
      <c r="F126" s="888"/>
      <c r="G126" s="889"/>
      <c r="H126" s="887"/>
      <c r="I126" s="888"/>
      <c r="J126" s="888"/>
      <c r="K126" s="888"/>
      <c r="L126" s="889"/>
    </row>
    <row r="127" spans="2:12" x14ac:dyDescent="0.25">
      <c r="B127" s="887"/>
      <c r="C127" s="888"/>
      <c r="D127" s="888"/>
      <c r="E127" s="888"/>
      <c r="F127" s="888"/>
      <c r="G127" s="889"/>
      <c r="H127" s="887"/>
      <c r="I127" s="888"/>
      <c r="J127" s="888"/>
      <c r="K127" s="888"/>
      <c r="L127" s="889"/>
    </row>
    <row r="128" spans="2:12" x14ac:dyDescent="0.25">
      <c r="B128" s="887"/>
      <c r="C128" s="888"/>
      <c r="D128" s="888"/>
      <c r="E128" s="888"/>
      <c r="F128" s="888"/>
      <c r="G128" s="889"/>
      <c r="H128" s="887"/>
      <c r="I128" s="888"/>
      <c r="J128" s="888"/>
      <c r="K128" s="888"/>
      <c r="L128" s="889"/>
    </row>
    <row r="129" spans="2:12" x14ac:dyDescent="0.25">
      <c r="B129" s="887"/>
      <c r="C129" s="888"/>
      <c r="D129" s="888"/>
      <c r="E129" s="888"/>
      <c r="F129" s="888"/>
      <c r="G129" s="889"/>
      <c r="H129" s="887"/>
      <c r="I129" s="888"/>
      <c r="J129" s="888"/>
      <c r="K129" s="888"/>
      <c r="L129" s="889"/>
    </row>
    <row r="130" spans="2:12" x14ac:dyDescent="0.25">
      <c r="B130" s="887"/>
      <c r="C130" s="888"/>
      <c r="D130" s="888"/>
      <c r="E130" s="888"/>
      <c r="F130" s="888"/>
      <c r="G130" s="889"/>
      <c r="H130" s="887"/>
      <c r="I130" s="888"/>
      <c r="J130" s="888"/>
      <c r="K130" s="888"/>
      <c r="L130" s="889"/>
    </row>
    <row r="131" spans="2:12" ht="15.75" thickBot="1" x14ac:dyDescent="0.3">
      <c r="B131" s="988"/>
      <c r="C131" s="989"/>
      <c r="D131" s="989"/>
      <c r="E131" s="989"/>
      <c r="F131" s="989"/>
      <c r="G131" s="990"/>
      <c r="H131" s="988"/>
      <c r="I131" s="989"/>
      <c r="J131" s="989"/>
      <c r="K131" s="989"/>
      <c r="L131" s="990"/>
    </row>
    <row r="132" spans="2:12" x14ac:dyDescent="0.25">
      <c r="B132" s="991" t="s">
        <v>1280</v>
      </c>
      <c r="C132" s="992"/>
      <c r="D132" s="992"/>
      <c r="E132" s="992"/>
      <c r="F132" s="992"/>
      <c r="G132" s="993"/>
      <c r="H132" s="987" t="s">
        <v>1281</v>
      </c>
      <c r="I132" s="986"/>
      <c r="J132" s="986"/>
      <c r="K132" s="986"/>
      <c r="L132" s="986"/>
    </row>
    <row r="133" spans="2:12" ht="30" customHeight="1" thickBot="1" x14ac:dyDescent="0.3">
      <c r="B133" s="994"/>
      <c r="C133" s="995"/>
      <c r="D133" s="995"/>
      <c r="E133" s="995"/>
      <c r="F133" s="995"/>
      <c r="G133" s="996"/>
      <c r="H133" s="987"/>
      <c r="I133" s="986"/>
      <c r="J133" s="986"/>
      <c r="K133" s="986"/>
      <c r="L133" s="986"/>
    </row>
    <row r="134" spans="2:12" ht="15.75" customHeight="1" x14ac:dyDescent="0.25">
      <c r="B134" s="884"/>
      <c r="C134" s="885"/>
      <c r="D134" s="885"/>
      <c r="E134" s="885"/>
      <c r="F134" s="885"/>
      <c r="G134" s="886"/>
      <c r="H134" s="884"/>
      <c r="I134" s="885"/>
      <c r="J134" s="885"/>
      <c r="K134" s="885"/>
      <c r="L134" s="886"/>
    </row>
    <row r="135" spans="2:12" x14ac:dyDescent="0.25">
      <c r="B135" s="887"/>
      <c r="C135" s="888"/>
      <c r="D135" s="888"/>
      <c r="E135" s="888"/>
      <c r="F135" s="888"/>
      <c r="G135" s="889"/>
      <c r="H135" s="887"/>
      <c r="I135" s="888"/>
      <c r="J135" s="888"/>
      <c r="K135" s="888"/>
      <c r="L135" s="889"/>
    </row>
    <row r="136" spans="2:12" x14ac:dyDescent="0.25">
      <c r="B136" s="887"/>
      <c r="C136" s="888"/>
      <c r="D136" s="888"/>
      <c r="E136" s="888"/>
      <c r="F136" s="888"/>
      <c r="G136" s="889"/>
      <c r="H136" s="887"/>
      <c r="I136" s="888"/>
      <c r="J136" s="888"/>
      <c r="K136" s="888"/>
      <c r="L136" s="889"/>
    </row>
    <row r="137" spans="2:12" x14ac:dyDescent="0.25">
      <c r="B137" s="887"/>
      <c r="C137" s="888"/>
      <c r="D137" s="888"/>
      <c r="E137" s="888"/>
      <c r="F137" s="888"/>
      <c r="G137" s="889"/>
      <c r="H137" s="887"/>
      <c r="I137" s="888"/>
      <c r="J137" s="888"/>
      <c r="K137" s="888"/>
      <c r="L137" s="889"/>
    </row>
    <row r="138" spans="2:12" x14ac:dyDescent="0.25">
      <c r="B138" s="887"/>
      <c r="C138" s="888"/>
      <c r="D138" s="888"/>
      <c r="E138" s="888"/>
      <c r="F138" s="888"/>
      <c r="G138" s="889"/>
      <c r="H138" s="887"/>
      <c r="I138" s="888"/>
      <c r="J138" s="888"/>
      <c r="K138" s="888"/>
      <c r="L138" s="889"/>
    </row>
    <row r="139" spans="2:12" x14ac:dyDescent="0.25">
      <c r="B139" s="887"/>
      <c r="C139" s="888"/>
      <c r="D139" s="888"/>
      <c r="E139" s="888"/>
      <c r="F139" s="888"/>
      <c r="G139" s="889"/>
      <c r="H139" s="887"/>
      <c r="I139" s="888"/>
      <c r="J139" s="888"/>
      <c r="K139" s="888"/>
      <c r="L139" s="889"/>
    </row>
    <row r="140" spans="2:12" x14ac:dyDescent="0.25">
      <c r="B140" s="887"/>
      <c r="C140" s="888"/>
      <c r="D140" s="888"/>
      <c r="E140" s="888"/>
      <c r="F140" s="888"/>
      <c r="G140" s="889"/>
      <c r="H140" s="887"/>
      <c r="I140" s="888"/>
      <c r="J140" s="888"/>
      <c r="K140" s="888"/>
      <c r="L140" s="889"/>
    </row>
    <row r="141" spans="2:12" x14ac:dyDescent="0.25">
      <c r="B141" s="887"/>
      <c r="C141" s="888"/>
      <c r="D141" s="888"/>
      <c r="E141" s="888"/>
      <c r="F141" s="888"/>
      <c r="G141" s="889"/>
      <c r="H141" s="887"/>
      <c r="I141" s="888"/>
      <c r="J141" s="888"/>
      <c r="K141" s="888"/>
      <c r="L141" s="889"/>
    </row>
    <row r="142" spans="2:12" x14ac:dyDescent="0.25">
      <c r="B142" s="887"/>
      <c r="C142" s="888"/>
      <c r="D142" s="888"/>
      <c r="E142" s="888"/>
      <c r="F142" s="888"/>
      <c r="G142" s="889"/>
      <c r="H142" s="887"/>
      <c r="I142" s="888"/>
      <c r="J142" s="888"/>
      <c r="K142" s="888"/>
      <c r="L142" s="889"/>
    </row>
    <row r="143" spans="2:12" x14ac:dyDescent="0.25">
      <c r="B143" s="887"/>
      <c r="C143" s="888"/>
      <c r="D143" s="888"/>
      <c r="E143" s="888"/>
      <c r="F143" s="888"/>
      <c r="G143" s="889"/>
      <c r="H143" s="887"/>
      <c r="I143" s="888"/>
      <c r="J143" s="888"/>
      <c r="K143" s="888"/>
      <c r="L143" s="889"/>
    </row>
    <row r="144" spans="2:12" x14ac:dyDescent="0.25">
      <c r="B144" s="887"/>
      <c r="C144" s="888"/>
      <c r="D144" s="888"/>
      <c r="E144" s="888"/>
      <c r="F144" s="888"/>
      <c r="G144" s="889"/>
      <c r="H144" s="887"/>
      <c r="I144" s="888"/>
      <c r="J144" s="888"/>
      <c r="K144" s="888"/>
      <c r="L144" s="889"/>
    </row>
    <row r="145" spans="2:12" x14ac:dyDescent="0.25">
      <c r="B145" s="887"/>
      <c r="C145" s="888"/>
      <c r="D145" s="888"/>
      <c r="E145" s="888"/>
      <c r="F145" s="888"/>
      <c r="G145" s="889"/>
      <c r="H145" s="887"/>
      <c r="I145" s="888"/>
      <c r="J145" s="888"/>
      <c r="K145" s="888"/>
      <c r="L145" s="889"/>
    </row>
    <row r="146" spans="2:12" x14ac:dyDescent="0.25">
      <c r="B146" s="887"/>
      <c r="C146" s="888"/>
      <c r="D146" s="888"/>
      <c r="E146" s="888"/>
      <c r="F146" s="888"/>
      <c r="G146" s="889"/>
      <c r="H146" s="887"/>
      <c r="I146" s="888"/>
      <c r="J146" s="888"/>
      <c r="K146" s="888"/>
      <c r="L146" s="889"/>
    </row>
    <row r="147" spans="2:12" ht="15.75" thickBot="1" x14ac:dyDescent="0.3">
      <c r="B147" s="988"/>
      <c r="C147" s="989"/>
      <c r="D147" s="989"/>
      <c r="E147" s="989"/>
      <c r="F147" s="989"/>
      <c r="G147" s="990"/>
      <c r="H147" s="988"/>
      <c r="I147" s="989"/>
      <c r="J147" s="989"/>
      <c r="K147" s="989"/>
      <c r="L147" s="990"/>
    </row>
    <row r="148" spans="2:12" x14ac:dyDescent="0.25">
      <c r="B148" s="991" t="s">
        <v>1282</v>
      </c>
      <c r="C148" s="992"/>
      <c r="D148" s="992"/>
      <c r="E148" s="992"/>
      <c r="F148" s="992"/>
      <c r="G148" s="993"/>
      <c r="H148" s="987" t="s">
        <v>1283</v>
      </c>
      <c r="I148" s="986"/>
      <c r="J148" s="986"/>
      <c r="K148" s="986"/>
      <c r="L148" s="986"/>
    </row>
    <row r="149" spans="2:12" ht="30" customHeight="1" thickBot="1" x14ac:dyDescent="0.3">
      <c r="B149" s="994"/>
      <c r="C149" s="995"/>
      <c r="D149" s="995"/>
      <c r="E149" s="995"/>
      <c r="F149" s="995"/>
      <c r="G149" s="996"/>
      <c r="H149" s="987"/>
      <c r="I149" s="986"/>
      <c r="J149" s="986"/>
      <c r="K149" s="986"/>
      <c r="L149" s="986"/>
    </row>
    <row r="150" spans="2:12" ht="15.75" customHeight="1" x14ac:dyDescent="0.25">
      <c r="B150" s="884"/>
      <c r="C150" s="885"/>
      <c r="D150" s="885"/>
      <c r="E150" s="885"/>
      <c r="F150" s="885"/>
      <c r="G150" s="886"/>
      <c r="H150" s="884"/>
      <c r="I150" s="885"/>
      <c r="J150" s="885"/>
      <c r="K150" s="885"/>
      <c r="L150" s="886"/>
    </row>
    <row r="151" spans="2:12" x14ac:dyDescent="0.25">
      <c r="B151" s="887"/>
      <c r="C151" s="888"/>
      <c r="D151" s="888"/>
      <c r="E151" s="888"/>
      <c r="F151" s="888"/>
      <c r="G151" s="889"/>
      <c r="H151" s="887"/>
      <c r="I151" s="888"/>
      <c r="J151" s="888"/>
      <c r="K151" s="888"/>
      <c r="L151" s="889"/>
    </row>
    <row r="152" spans="2:12" x14ac:dyDescent="0.25">
      <c r="B152" s="887"/>
      <c r="C152" s="888"/>
      <c r="D152" s="888"/>
      <c r="E152" s="888"/>
      <c r="F152" s="888"/>
      <c r="G152" s="889"/>
      <c r="H152" s="887"/>
      <c r="I152" s="888"/>
      <c r="J152" s="888"/>
      <c r="K152" s="888"/>
      <c r="L152" s="889"/>
    </row>
    <row r="153" spans="2:12" x14ac:dyDescent="0.25">
      <c r="B153" s="887"/>
      <c r="C153" s="888"/>
      <c r="D153" s="888"/>
      <c r="E153" s="888"/>
      <c r="F153" s="888"/>
      <c r="G153" s="889"/>
      <c r="H153" s="887"/>
      <c r="I153" s="888"/>
      <c r="J153" s="888"/>
      <c r="K153" s="888"/>
      <c r="L153" s="889"/>
    </row>
    <row r="154" spans="2:12" x14ac:dyDescent="0.25">
      <c r="B154" s="887"/>
      <c r="C154" s="888"/>
      <c r="D154" s="888"/>
      <c r="E154" s="888"/>
      <c r="F154" s="888"/>
      <c r="G154" s="889"/>
      <c r="H154" s="887"/>
      <c r="I154" s="888"/>
      <c r="J154" s="888"/>
      <c r="K154" s="888"/>
      <c r="L154" s="889"/>
    </row>
    <row r="155" spans="2:12" x14ac:dyDescent="0.25">
      <c r="B155" s="887"/>
      <c r="C155" s="888"/>
      <c r="D155" s="888"/>
      <c r="E155" s="888"/>
      <c r="F155" s="888"/>
      <c r="G155" s="889"/>
      <c r="H155" s="887"/>
      <c r="I155" s="888"/>
      <c r="J155" s="888"/>
      <c r="K155" s="888"/>
      <c r="L155" s="889"/>
    </row>
    <row r="156" spans="2:12" x14ac:dyDescent="0.25">
      <c r="B156" s="887"/>
      <c r="C156" s="888"/>
      <c r="D156" s="888"/>
      <c r="E156" s="888"/>
      <c r="F156" s="888"/>
      <c r="G156" s="889"/>
      <c r="H156" s="887"/>
      <c r="I156" s="888"/>
      <c r="J156" s="888"/>
      <c r="K156" s="888"/>
      <c r="L156" s="889"/>
    </row>
    <row r="157" spans="2:12" x14ac:dyDescent="0.25">
      <c r="B157" s="887"/>
      <c r="C157" s="888"/>
      <c r="D157" s="888"/>
      <c r="E157" s="888"/>
      <c r="F157" s="888"/>
      <c r="G157" s="889"/>
      <c r="H157" s="887"/>
      <c r="I157" s="888"/>
      <c r="J157" s="888"/>
      <c r="K157" s="888"/>
      <c r="L157" s="889"/>
    </row>
    <row r="158" spans="2:12" x14ac:dyDescent="0.25">
      <c r="B158" s="887"/>
      <c r="C158" s="888"/>
      <c r="D158" s="888"/>
      <c r="E158" s="888"/>
      <c r="F158" s="888"/>
      <c r="G158" s="889"/>
      <c r="H158" s="887"/>
      <c r="I158" s="888"/>
      <c r="J158" s="888"/>
      <c r="K158" s="888"/>
      <c r="L158" s="889"/>
    </row>
    <row r="159" spans="2:12" x14ac:dyDescent="0.25">
      <c r="B159" s="887"/>
      <c r="C159" s="888"/>
      <c r="D159" s="888"/>
      <c r="E159" s="888"/>
      <c r="F159" s="888"/>
      <c r="G159" s="889"/>
      <c r="H159" s="887"/>
      <c r="I159" s="888"/>
      <c r="J159" s="888"/>
      <c r="K159" s="888"/>
      <c r="L159" s="889"/>
    </row>
    <row r="160" spans="2:12" x14ac:dyDescent="0.25">
      <c r="B160" s="887"/>
      <c r="C160" s="888"/>
      <c r="D160" s="888"/>
      <c r="E160" s="888"/>
      <c r="F160" s="888"/>
      <c r="G160" s="889"/>
      <c r="H160" s="887"/>
      <c r="I160" s="888"/>
      <c r="J160" s="888"/>
      <c r="K160" s="888"/>
      <c r="L160" s="889"/>
    </row>
    <row r="161" spans="2:12" x14ac:dyDescent="0.25">
      <c r="B161" s="887"/>
      <c r="C161" s="888"/>
      <c r="D161" s="888"/>
      <c r="E161" s="888"/>
      <c r="F161" s="888"/>
      <c r="G161" s="889"/>
      <c r="H161" s="887"/>
      <c r="I161" s="888"/>
      <c r="J161" s="888"/>
      <c r="K161" s="888"/>
      <c r="L161" s="889"/>
    </row>
    <row r="162" spans="2:12" x14ac:dyDescent="0.25">
      <c r="B162" s="887"/>
      <c r="C162" s="888"/>
      <c r="D162" s="888"/>
      <c r="E162" s="888"/>
      <c r="F162" s="888"/>
      <c r="G162" s="889"/>
      <c r="H162" s="887"/>
      <c r="I162" s="888"/>
      <c r="J162" s="888"/>
      <c r="K162" s="888"/>
      <c r="L162" s="889"/>
    </row>
    <row r="163" spans="2:12" ht="15.75" thickBot="1" x14ac:dyDescent="0.3">
      <c r="B163" s="988"/>
      <c r="C163" s="989"/>
      <c r="D163" s="989"/>
      <c r="E163" s="989"/>
      <c r="F163" s="989"/>
      <c r="G163" s="990"/>
      <c r="H163" s="988"/>
      <c r="I163" s="989"/>
      <c r="J163" s="989"/>
      <c r="K163" s="989"/>
      <c r="L163" s="990"/>
    </row>
    <row r="164" spans="2:12" x14ac:dyDescent="0.25">
      <c r="B164" s="991" t="s">
        <v>1284</v>
      </c>
      <c r="C164" s="992"/>
      <c r="D164" s="992"/>
      <c r="E164" s="992"/>
      <c r="F164" s="992"/>
      <c r="G164" s="993"/>
      <c r="H164" s="987" t="s">
        <v>1285</v>
      </c>
      <c r="I164" s="986"/>
      <c r="J164" s="986"/>
      <c r="K164" s="986"/>
      <c r="L164" s="986"/>
    </row>
    <row r="165" spans="2:12" ht="35.25" customHeight="1" thickBot="1" x14ac:dyDescent="0.3">
      <c r="B165" s="994"/>
      <c r="C165" s="995"/>
      <c r="D165" s="995"/>
      <c r="E165" s="995"/>
      <c r="F165" s="995"/>
      <c r="G165" s="996"/>
      <c r="H165" s="987"/>
      <c r="I165" s="986"/>
      <c r="J165" s="986"/>
      <c r="K165" s="986"/>
      <c r="L165" s="986"/>
    </row>
    <row r="166" spans="2:12" ht="15.75" customHeight="1" x14ac:dyDescent="0.25">
      <c r="B166" s="878" t="s">
        <v>453</v>
      </c>
      <c r="C166" s="879"/>
      <c r="D166" s="879"/>
      <c r="E166" s="879"/>
      <c r="F166" s="879"/>
      <c r="G166" s="880"/>
      <c r="H166" s="875" t="s">
        <v>454</v>
      </c>
      <c r="I166" s="876"/>
      <c r="J166" s="876"/>
      <c r="K166" s="876"/>
      <c r="L166" s="877"/>
    </row>
    <row r="167" spans="2:12" x14ac:dyDescent="0.25">
      <c r="B167" s="878"/>
      <c r="C167" s="879"/>
      <c r="D167" s="879"/>
      <c r="E167" s="879"/>
      <c r="F167" s="879"/>
      <c r="G167" s="880"/>
      <c r="H167" s="878"/>
      <c r="I167" s="879"/>
      <c r="J167" s="879"/>
      <c r="K167" s="879"/>
      <c r="L167" s="880"/>
    </row>
    <row r="168" spans="2:12" x14ac:dyDescent="0.25">
      <c r="B168" s="878"/>
      <c r="C168" s="879"/>
      <c r="D168" s="879"/>
      <c r="E168" s="879"/>
      <c r="F168" s="879"/>
      <c r="G168" s="880"/>
      <c r="H168" s="878"/>
      <c r="I168" s="879"/>
      <c r="J168" s="879"/>
      <c r="K168" s="879"/>
      <c r="L168" s="880"/>
    </row>
    <row r="169" spans="2:12" x14ac:dyDescent="0.25">
      <c r="B169" s="878"/>
      <c r="C169" s="879"/>
      <c r="D169" s="879"/>
      <c r="E169" s="879"/>
      <c r="F169" s="879"/>
      <c r="G169" s="880"/>
      <c r="H169" s="878"/>
      <c r="I169" s="879"/>
      <c r="J169" s="879"/>
      <c r="K169" s="879"/>
      <c r="L169" s="880"/>
    </row>
    <row r="170" spans="2:12" x14ac:dyDescent="0.25">
      <c r="B170" s="878"/>
      <c r="C170" s="879"/>
      <c r="D170" s="879"/>
      <c r="E170" s="879"/>
      <c r="F170" s="879"/>
      <c r="G170" s="880"/>
      <c r="H170" s="878"/>
      <c r="I170" s="879"/>
      <c r="J170" s="879"/>
      <c r="K170" s="879"/>
      <c r="L170" s="880"/>
    </row>
    <row r="171" spans="2:12" x14ac:dyDescent="0.25">
      <c r="B171" s="878"/>
      <c r="C171" s="879"/>
      <c r="D171" s="879"/>
      <c r="E171" s="879"/>
      <c r="F171" s="879"/>
      <c r="G171" s="880"/>
      <c r="H171" s="878"/>
      <c r="I171" s="879"/>
      <c r="J171" s="879"/>
      <c r="K171" s="879"/>
      <c r="L171" s="880"/>
    </row>
    <row r="172" spans="2:12" x14ac:dyDescent="0.25">
      <c r="B172" s="878"/>
      <c r="C172" s="879"/>
      <c r="D172" s="879"/>
      <c r="E172" s="879"/>
      <c r="F172" s="879"/>
      <c r="G172" s="880"/>
      <c r="H172" s="878"/>
      <c r="I172" s="879"/>
      <c r="J172" s="879"/>
      <c r="K172" s="879"/>
      <c r="L172" s="880"/>
    </row>
    <row r="173" spans="2:12" x14ac:dyDescent="0.25">
      <c r="B173" s="878"/>
      <c r="C173" s="879"/>
      <c r="D173" s="879"/>
      <c r="E173" s="879"/>
      <c r="F173" s="879"/>
      <c r="G173" s="880"/>
      <c r="H173" s="878"/>
      <c r="I173" s="879"/>
      <c r="J173" s="879"/>
      <c r="K173" s="879"/>
      <c r="L173" s="880"/>
    </row>
    <row r="174" spans="2:12" x14ac:dyDescent="0.25">
      <c r="B174" s="878"/>
      <c r="C174" s="879"/>
      <c r="D174" s="879"/>
      <c r="E174" s="879"/>
      <c r="F174" s="879"/>
      <c r="G174" s="880"/>
      <c r="H174" s="878"/>
      <c r="I174" s="879"/>
      <c r="J174" s="879"/>
      <c r="K174" s="879"/>
      <c r="L174" s="880"/>
    </row>
    <row r="175" spans="2:12" x14ac:dyDescent="0.25">
      <c r="B175" s="878"/>
      <c r="C175" s="879"/>
      <c r="D175" s="879"/>
      <c r="E175" s="879"/>
      <c r="F175" s="879"/>
      <c r="G175" s="880"/>
      <c r="H175" s="878"/>
      <c r="I175" s="879"/>
      <c r="J175" s="879"/>
      <c r="K175" s="879"/>
      <c r="L175" s="880"/>
    </row>
    <row r="176" spans="2:12" x14ac:dyDescent="0.25">
      <c r="B176" s="878"/>
      <c r="C176" s="879"/>
      <c r="D176" s="879"/>
      <c r="E176" s="879"/>
      <c r="F176" s="879"/>
      <c r="G176" s="880"/>
      <c r="H176" s="878"/>
      <c r="I176" s="879"/>
      <c r="J176" s="879"/>
      <c r="K176" s="879"/>
      <c r="L176" s="880"/>
    </row>
    <row r="177" spans="2:16" x14ac:dyDescent="0.25">
      <c r="B177" s="878"/>
      <c r="C177" s="879"/>
      <c r="D177" s="879"/>
      <c r="E177" s="879"/>
      <c r="F177" s="879"/>
      <c r="G177" s="880"/>
      <c r="H177" s="878"/>
      <c r="I177" s="879"/>
      <c r="J177" s="879"/>
      <c r="K177" s="879"/>
      <c r="L177" s="880"/>
    </row>
    <row r="178" spans="2:16" x14ac:dyDescent="0.25">
      <c r="B178" s="878"/>
      <c r="C178" s="879"/>
      <c r="D178" s="879"/>
      <c r="E178" s="879"/>
      <c r="F178" s="879"/>
      <c r="G178" s="880"/>
      <c r="H178" s="878"/>
      <c r="I178" s="879"/>
      <c r="J178" s="879"/>
      <c r="K178" s="879"/>
      <c r="L178" s="880"/>
    </row>
    <row r="179" spans="2:16" ht="15.75" thickBot="1" x14ac:dyDescent="0.3">
      <c r="B179" s="936"/>
      <c r="C179" s="937"/>
      <c r="D179" s="937"/>
      <c r="E179" s="937"/>
      <c r="F179" s="937"/>
      <c r="G179" s="938"/>
      <c r="H179" s="936"/>
      <c r="I179" s="937"/>
      <c r="J179" s="937"/>
      <c r="K179" s="937"/>
      <c r="L179" s="938"/>
    </row>
    <row r="180" spans="2:16" ht="25.5" customHeight="1" x14ac:dyDescent="0.25">
      <c r="B180" s="978" t="s">
        <v>1284</v>
      </c>
      <c r="C180" s="979"/>
      <c r="D180" s="979"/>
      <c r="E180" s="979"/>
      <c r="F180" s="979"/>
      <c r="G180" s="980"/>
      <c r="H180" s="984" t="s">
        <v>1286</v>
      </c>
      <c r="I180" s="985"/>
      <c r="J180" s="985"/>
      <c r="K180" s="985"/>
      <c r="L180" s="985"/>
      <c r="M180" s="986"/>
      <c r="P180" s="134"/>
    </row>
    <row r="181" spans="2:16" ht="23.25" customHeight="1" thickBot="1" x14ac:dyDescent="0.3">
      <c r="B181" s="981"/>
      <c r="C181" s="982"/>
      <c r="D181" s="982"/>
      <c r="E181" s="982"/>
      <c r="F181" s="982"/>
      <c r="G181" s="983"/>
      <c r="H181" s="987"/>
      <c r="I181" s="986"/>
      <c r="J181" s="986"/>
      <c r="K181" s="986"/>
      <c r="L181" s="986"/>
      <c r="M181" s="986"/>
    </row>
    <row r="182" spans="2:16" ht="15.75" customHeight="1" x14ac:dyDescent="0.25">
      <c r="B182" s="878" t="s">
        <v>453</v>
      </c>
      <c r="C182" s="879"/>
      <c r="D182" s="879"/>
      <c r="E182" s="879"/>
      <c r="F182" s="879"/>
      <c r="G182" s="880"/>
      <c r="H182" s="875" t="s">
        <v>454</v>
      </c>
      <c r="I182" s="876"/>
      <c r="J182" s="876"/>
      <c r="K182" s="876"/>
      <c r="L182" s="877"/>
    </row>
    <row r="183" spans="2:16" x14ac:dyDescent="0.25">
      <c r="B183" s="878"/>
      <c r="C183" s="879"/>
      <c r="D183" s="879"/>
      <c r="E183" s="879"/>
      <c r="F183" s="879"/>
      <c r="G183" s="880"/>
      <c r="H183" s="878"/>
      <c r="I183" s="879"/>
      <c r="J183" s="879"/>
      <c r="K183" s="879"/>
      <c r="L183" s="880"/>
    </row>
    <row r="184" spans="2:16" x14ac:dyDescent="0.25">
      <c r="B184" s="878"/>
      <c r="C184" s="879"/>
      <c r="D184" s="879"/>
      <c r="E184" s="879"/>
      <c r="F184" s="879"/>
      <c r="G184" s="880"/>
      <c r="H184" s="878"/>
      <c r="I184" s="879"/>
      <c r="J184" s="879"/>
      <c r="K184" s="879"/>
      <c r="L184" s="880"/>
    </row>
    <row r="185" spans="2:16" x14ac:dyDescent="0.25">
      <c r="B185" s="878"/>
      <c r="C185" s="879"/>
      <c r="D185" s="879"/>
      <c r="E185" s="879"/>
      <c r="F185" s="879"/>
      <c r="G185" s="880"/>
      <c r="H185" s="878"/>
      <c r="I185" s="879"/>
      <c r="J185" s="879"/>
      <c r="K185" s="879"/>
      <c r="L185" s="880"/>
    </row>
    <row r="186" spans="2:16" x14ac:dyDescent="0.25">
      <c r="B186" s="878"/>
      <c r="C186" s="879"/>
      <c r="D186" s="879"/>
      <c r="E186" s="879"/>
      <c r="F186" s="879"/>
      <c r="G186" s="880"/>
      <c r="H186" s="878"/>
      <c r="I186" s="879"/>
      <c r="J186" s="879"/>
      <c r="K186" s="879"/>
      <c r="L186" s="880"/>
    </row>
    <row r="187" spans="2:16" x14ac:dyDescent="0.25">
      <c r="B187" s="878"/>
      <c r="C187" s="879"/>
      <c r="D187" s="879"/>
      <c r="E187" s="879"/>
      <c r="F187" s="879"/>
      <c r="G187" s="880"/>
      <c r="H187" s="878"/>
      <c r="I187" s="879"/>
      <c r="J187" s="879"/>
      <c r="K187" s="879"/>
      <c r="L187" s="880"/>
    </row>
    <row r="188" spans="2:16" x14ac:dyDescent="0.25">
      <c r="B188" s="878"/>
      <c r="C188" s="879"/>
      <c r="D188" s="879"/>
      <c r="E188" s="879"/>
      <c r="F188" s="879"/>
      <c r="G188" s="880"/>
      <c r="H188" s="878"/>
      <c r="I188" s="879"/>
      <c r="J188" s="879"/>
      <c r="K188" s="879"/>
      <c r="L188" s="880"/>
    </row>
    <row r="189" spans="2:16" x14ac:dyDescent="0.25">
      <c r="B189" s="878"/>
      <c r="C189" s="879"/>
      <c r="D189" s="879"/>
      <c r="E189" s="879"/>
      <c r="F189" s="879"/>
      <c r="G189" s="880"/>
      <c r="H189" s="878"/>
      <c r="I189" s="879"/>
      <c r="J189" s="879"/>
      <c r="K189" s="879"/>
      <c r="L189" s="880"/>
    </row>
    <row r="190" spans="2:16" x14ac:dyDescent="0.25">
      <c r="B190" s="878"/>
      <c r="C190" s="879"/>
      <c r="D190" s="879"/>
      <c r="E190" s="879"/>
      <c r="F190" s="879"/>
      <c r="G190" s="880"/>
      <c r="H190" s="878"/>
      <c r="I190" s="879"/>
      <c r="J190" s="879"/>
      <c r="K190" s="879"/>
      <c r="L190" s="880"/>
    </row>
    <row r="191" spans="2:16" x14ac:dyDescent="0.25">
      <c r="B191" s="878"/>
      <c r="C191" s="879"/>
      <c r="D191" s="879"/>
      <c r="E191" s="879"/>
      <c r="F191" s="879"/>
      <c r="G191" s="880"/>
      <c r="H191" s="878"/>
      <c r="I191" s="879"/>
      <c r="J191" s="879"/>
      <c r="K191" s="879"/>
      <c r="L191" s="880"/>
    </row>
    <row r="192" spans="2:16" x14ac:dyDescent="0.25">
      <c r="B192" s="878"/>
      <c r="C192" s="879"/>
      <c r="D192" s="879"/>
      <c r="E192" s="879"/>
      <c r="F192" s="879"/>
      <c r="G192" s="880"/>
      <c r="H192" s="878"/>
      <c r="I192" s="879"/>
      <c r="J192" s="879"/>
      <c r="K192" s="879"/>
      <c r="L192" s="880"/>
    </row>
    <row r="193" spans="2:16" x14ac:dyDescent="0.25">
      <c r="B193" s="878"/>
      <c r="C193" s="879"/>
      <c r="D193" s="879"/>
      <c r="E193" s="879"/>
      <c r="F193" s="879"/>
      <c r="G193" s="880"/>
      <c r="H193" s="878"/>
      <c r="I193" s="879"/>
      <c r="J193" s="879"/>
      <c r="K193" s="879"/>
      <c r="L193" s="880"/>
    </row>
    <row r="194" spans="2:16" x14ac:dyDescent="0.25">
      <c r="B194" s="878"/>
      <c r="C194" s="879"/>
      <c r="D194" s="879"/>
      <c r="E194" s="879"/>
      <c r="F194" s="879"/>
      <c r="G194" s="880"/>
      <c r="H194" s="878"/>
      <c r="I194" s="879"/>
      <c r="J194" s="879"/>
      <c r="K194" s="879"/>
      <c r="L194" s="880"/>
    </row>
    <row r="195" spans="2:16" ht="15.75" thickBot="1" x14ac:dyDescent="0.3">
      <c r="B195" s="936"/>
      <c r="C195" s="937"/>
      <c r="D195" s="937"/>
      <c r="E195" s="937"/>
      <c r="F195" s="937"/>
      <c r="G195" s="938"/>
      <c r="H195" s="936"/>
      <c r="I195" s="937"/>
      <c r="J195" s="937"/>
      <c r="K195" s="937"/>
      <c r="L195" s="938"/>
    </row>
    <row r="196" spans="2:16" ht="25.5" customHeight="1" x14ac:dyDescent="0.25">
      <c r="B196" s="978" t="s">
        <v>1287</v>
      </c>
      <c r="C196" s="979"/>
      <c r="D196" s="979"/>
      <c r="E196" s="979"/>
      <c r="F196" s="979"/>
      <c r="G196" s="980"/>
      <c r="H196" s="984" t="s">
        <v>1288</v>
      </c>
      <c r="I196" s="985"/>
      <c r="J196" s="985"/>
      <c r="K196" s="985"/>
      <c r="L196" s="985"/>
      <c r="M196" s="986"/>
      <c r="P196" s="134"/>
    </row>
    <row r="197" spans="2:16" ht="23.25" customHeight="1" thickBot="1" x14ac:dyDescent="0.3">
      <c r="B197" s="981"/>
      <c r="C197" s="982"/>
      <c r="D197" s="982"/>
      <c r="E197" s="982"/>
      <c r="F197" s="982"/>
      <c r="G197" s="983"/>
      <c r="H197" s="987"/>
      <c r="I197" s="986"/>
      <c r="J197" s="986"/>
      <c r="K197" s="986"/>
      <c r="L197" s="986"/>
      <c r="M197" s="986"/>
    </row>
    <row r="198" spans="2:16" ht="15.75" customHeight="1" x14ac:dyDescent="0.25">
      <c r="B198" s="878" t="s">
        <v>453</v>
      </c>
      <c r="C198" s="879"/>
      <c r="D198" s="879"/>
      <c r="E198" s="879"/>
      <c r="F198" s="879"/>
      <c r="G198" s="880"/>
      <c r="H198" s="875" t="s">
        <v>454</v>
      </c>
      <c r="I198" s="876"/>
      <c r="J198" s="876"/>
      <c r="K198" s="876"/>
      <c r="L198" s="877"/>
    </row>
    <row r="199" spans="2:16" x14ac:dyDescent="0.25">
      <c r="B199" s="878"/>
      <c r="C199" s="879"/>
      <c r="D199" s="879"/>
      <c r="E199" s="879"/>
      <c r="F199" s="879"/>
      <c r="G199" s="880"/>
      <c r="H199" s="878"/>
      <c r="I199" s="879"/>
      <c r="J199" s="879"/>
      <c r="K199" s="879"/>
      <c r="L199" s="880"/>
    </row>
    <row r="200" spans="2:16" x14ac:dyDescent="0.25">
      <c r="B200" s="878"/>
      <c r="C200" s="879"/>
      <c r="D200" s="879"/>
      <c r="E200" s="879"/>
      <c r="F200" s="879"/>
      <c r="G200" s="880"/>
      <c r="H200" s="878"/>
      <c r="I200" s="879"/>
      <c r="J200" s="879"/>
      <c r="K200" s="879"/>
      <c r="L200" s="880"/>
    </row>
    <row r="201" spans="2:16" x14ac:dyDescent="0.25">
      <c r="B201" s="878"/>
      <c r="C201" s="879"/>
      <c r="D201" s="879"/>
      <c r="E201" s="879"/>
      <c r="F201" s="879"/>
      <c r="G201" s="880"/>
      <c r="H201" s="878"/>
      <c r="I201" s="879"/>
      <c r="J201" s="879"/>
      <c r="K201" s="879"/>
      <c r="L201" s="880"/>
    </row>
    <row r="202" spans="2:16" x14ac:dyDescent="0.25">
      <c r="B202" s="878"/>
      <c r="C202" s="879"/>
      <c r="D202" s="879"/>
      <c r="E202" s="879"/>
      <c r="F202" s="879"/>
      <c r="G202" s="880"/>
      <c r="H202" s="878"/>
      <c r="I202" s="879"/>
      <c r="J202" s="879"/>
      <c r="K202" s="879"/>
      <c r="L202" s="880"/>
    </row>
    <row r="203" spans="2:16" x14ac:dyDescent="0.25">
      <c r="B203" s="878"/>
      <c r="C203" s="879"/>
      <c r="D203" s="879"/>
      <c r="E203" s="879"/>
      <c r="F203" s="879"/>
      <c r="G203" s="880"/>
      <c r="H203" s="878"/>
      <c r="I203" s="879"/>
      <c r="J203" s="879"/>
      <c r="K203" s="879"/>
      <c r="L203" s="880"/>
    </row>
    <row r="204" spans="2:16" x14ac:dyDescent="0.25">
      <c r="B204" s="878"/>
      <c r="C204" s="879"/>
      <c r="D204" s="879"/>
      <c r="E204" s="879"/>
      <c r="F204" s="879"/>
      <c r="G204" s="880"/>
      <c r="H204" s="878"/>
      <c r="I204" s="879"/>
      <c r="J204" s="879"/>
      <c r="K204" s="879"/>
      <c r="L204" s="880"/>
    </row>
    <row r="205" spans="2:16" x14ac:dyDescent="0.25">
      <c r="B205" s="878"/>
      <c r="C205" s="879"/>
      <c r="D205" s="879"/>
      <c r="E205" s="879"/>
      <c r="F205" s="879"/>
      <c r="G205" s="880"/>
      <c r="H205" s="878"/>
      <c r="I205" s="879"/>
      <c r="J205" s="879"/>
      <c r="K205" s="879"/>
      <c r="L205" s="880"/>
    </row>
    <row r="206" spans="2:16" x14ac:dyDescent="0.25">
      <c r="B206" s="878"/>
      <c r="C206" s="879"/>
      <c r="D206" s="879"/>
      <c r="E206" s="879"/>
      <c r="F206" s="879"/>
      <c r="G206" s="880"/>
      <c r="H206" s="878"/>
      <c r="I206" s="879"/>
      <c r="J206" s="879"/>
      <c r="K206" s="879"/>
      <c r="L206" s="880"/>
    </row>
    <row r="207" spans="2:16" x14ac:dyDescent="0.25">
      <c r="B207" s="878"/>
      <c r="C207" s="879"/>
      <c r="D207" s="879"/>
      <c r="E207" s="879"/>
      <c r="F207" s="879"/>
      <c r="G207" s="880"/>
      <c r="H207" s="878"/>
      <c r="I207" s="879"/>
      <c r="J207" s="879"/>
      <c r="K207" s="879"/>
      <c r="L207" s="880"/>
    </row>
    <row r="208" spans="2:16" x14ac:dyDescent="0.25">
      <c r="B208" s="878"/>
      <c r="C208" s="879"/>
      <c r="D208" s="879"/>
      <c r="E208" s="879"/>
      <c r="F208" s="879"/>
      <c r="G208" s="880"/>
      <c r="H208" s="878"/>
      <c r="I208" s="879"/>
      <c r="J208" s="879"/>
      <c r="K208" s="879"/>
      <c r="L208" s="880"/>
    </row>
    <row r="209" spans="2:16" x14ac:dyDescent="0.25">
      <c r="B209" s="878"/>
      <c r="C209" s="879"/>
      <c r="D209" s="879"/>
      <c r="E209" s="879"/>
      <c r="F209" s="879"/>
      <c r="G209" s="880"/>
      <c r="H209" s="878"/>
      <c r="I209" s="879"/>
      <c r="J209" s="879"/>
      <c r="K209" s="879"/>
      <c r="L209" s="880"/>
    </row>
    <row r="210" spans="2:16" x14ac:dyDescent="0.25">
      <c r="B210" s="878"/>
      <c r="C210" s="879"/>
      <c r="D210" s="879"/>
      <c r="E210" s="879"/>
      <c r="F210" s="879"/>
      <c r="G210" s="880"/>
      <c r="H210" s="878"/>
      <c r="I210" s="879"/>
      <c r="J210" s="879"/>
      <c r="K210" s="879"/>
      <c r="L210" s="880"/>
    </row>
    <row r="211" spans="2:16" ht="15.75" thickBot="1" x14ac:dyDescent="0.3">
      <c r="B211" s="936"/>
      <c r="C211" s="937"/>
      <c r="D211" s="937"/>
      <c r="E211" s="937"/>
      <c r="F211" s="937"/>
      <c r="G211" s="938"/>
      <c r="H211" s="936"/>
      <c r="I211" s="937"/>
      <c r="J211" s="937"/>
      <c r="K211" s="937"/>
      <c r="L211" s="938"/>
    </row>
    <row r="212" spans="2:16" ht="25.5" customHeight="1" x14ac:dyDescent="0.25">
      <c r="B212" s="978" t="s">
        <v>1289</v>
      </c>
      <c r="C212" s="979"/>
      <c r="D212" s="979"/>
      <c r="E212" s="979"/>
      <c r="F212" s="979"/>
      <c r="G212" s="980"/>
      <c r="H212" s="984" t="s">
        <v>1290</v>
      </c>
      <c r="I212" s="985"/>
      <c r="J212" s="985"/>
      <c r="K212" s="985"/>
      <c r="L212" s="985"/>
      <c r="M212" s="986"/>
      <c r="P212" s="134"/>
    </row>
    <row r="213" spans="2:16" ht="23.25" customHeight="1" thickBot="1" x14ac:dyDescent="0.3">
      <c r="B213" s="981"/>
      <c r="C213" s="982"/>
      <c r="D213" s="982"/>
      <c r="E213" s="982"/>
      <c r="F213" s="982"/>
      <c r="G213" s="983"/>
      <c r="H213" s="987"/>
      <c r="I213" s="986"/>
      <c r="J213" s="986"/>
      <c r="K213" s="986"/>
      <c r="L213" s="986"/>
      <c r="M213" s="986"/>
    </row>
  </sheetData>
  <mergeCells count="59">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M37"/>
    <mergeCell ref="B38:G51"/>
    <mergeCell ref="H38:L51"/>
    <mergeCell ref="B52:G53"/>
    <mergeCell ref="H52:M53"/>
    <mergeCell ref="B54:G67"/>
    <mergeCell ref="H54:L67"/>
    <mergeCell ref="B68:G69"/>
    <mergeCell ref="H68:L69"/>
    <mergeCell ref="B70:G83"/>
    <mergeCell ref="H70:L83"/>
    <mergeCell ref="B84:G85"/>
    <mergeCell ref="H84:L85"/>
    <mergeCell ref="B86:G99"/>
    <mergeCell ref="H86:L99"/>
    <mergeCell ref="B100:G101"/>
    <mergeCell ref="H100:L101"/>
    <mergeCell ref="B102:G115"/>
    <mergeCell ref="H102:L115"/>
    <mergeCell ref="B116:G117"/>
    <mergeCell ref="H116:L117"/>
    <mergeCell ref="B118:G131"/>
    <mergeCell ref="H118:L131"/>
    <mergeCell ref="B132:G133"/>
    <mergeCell ref="H132:L133"/>
    <mergeCell ref="B134:G147"/>
    <mergeCell ref="H134:L147"/>
    <mergeCell ref="B148:G149"/>
    <mergeCell ref="H148:L149"/>
    <mergeCell ref="B150:G163"/>
    <mergeCell ref="H150:L163"/>
    <mergeCell ref="B164:G165"/>
    <mergeCell ref="H164:L165"/>
    <mergeCell ref="B166:G179"/>
    <mergeCell ref="H166:L179"/>
    <mergeCell ref="B198:G211"/>
    <mergeCell ref="H198:L211"/>
    <mergeCell ref="B212:G213"/>
    <mergeCell ref="H212:M213"/>
    <mergeCell ref="B180:G181"/>
    <mergeCell ref="H180:M181"/>
    <mergeCell ref="B182:G195"/>
    <mergeCell ref="H182:L195"/>
    <mergeCell ref="B196:G197"/>
    <mergeCell ref="H196:M197"/>
  </mergeCells>
  <printOptions horizontalCentered="1" verticalCentered="1"/>
  <pageMargins left="0.23622047244094491" right="0.23622047244094491" top="0.74803149606299213" bottom="0.74803149606299213" header="0.31496062992125984" footer="0.31496062992125984"/>
  <pageSetup scale="41" orientation="portrait" r:id="rId1"/>
  <headerFooter>
    <oddFooter>Página &amp;P&amp;R&amp;A</oddFooter>
  </headerFooter>
  <colBreaks count="1" manualBreakCount="1">
    <brk id="12" max="212"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8A5C9B-839D-49E8-A292-1DE2EC07C377}">
  <dimension ref="A1:K582"/>
  <sheetViews>
    <sheetView zoomScaleNormal="100" workbookViewId="0">
      <selection activeCell="N72" sqref="N72"/>
    </sheetView>
  </sheetViews>
  <sheetFormatPr baseColWidth="10" defaultColWidth="11.5703125" defaultRowHeight="15" x14ac:dyDescent="0.25"/>
  <cols>
    <col min="1" max="4" width="11.5703125" style="129"/>
    <col min="5" max="5" width="13.42578125" style="129" customWidth="1"/>
    <col min="6" max="6" width="7.42578125" style="129" customWidth="1"/>
    <col min="7" max="7" width="11.5703125" style="129"/>
    <col min="8" max="8" width="20" style="129" customWidth="1"/>
    <col min="9" max="16384" width="11.5703125" style="129"/>
  </cols>
  <sheetData>
    <row r="1" spans="1:11" x14ac:dyDescent="0.25">
      <c r="A1" s="968" t="s">
        <v>252</v>
      </c>
      <c r="B1" s="890"/>
      <c r="C1" s="890"/>
      <c r="D1" s="890"/>
      <c r="E1" s="890"/>
      <c r="F1" s="890"/>
      <c r="G1" s="890"/>
      <c r="H1" s="890"/>
      <c r="I1" s="890"/>
      <c r="J1" s="890"/>
      <c r="K1" s="915"/>
    </row>
    <row r="2" spans="1:11" ht="28.5" customHeight="1" x14ac:dyDescent="0.25">
      <c r="A2" s="969"/>
      <c r="B2" s="891"/>
      <c r="C2" s="891"/>
      <c r="D2" s="891"/>
      <c r="E2" s="891"/>
      <c r="F2" s="891"/>
      <c r="G2" s="891"/>
      <c r="H2" s="891"/>
      <c r="I2" s="891"/>
      <c r="J2" s="891"/>
      <c r="K2" s="917"/>
    </row>
    <row r="3" spans="1:11" x14ac:dyDescent="0.25">
      <c r="A3" s="920" t="s">
        <v>290</v>
      </c>
      <c r="B3" s="918"/>
      <c r="C3" s="918"/>
      <c r="D3" s="919"/>
      <c r="E3" s="97">
        <v>44210</v>
      </c>
      <c r="F3" s="920" t="s">
        <v>291</v>
      </c>
      <c r="G3" s="918"/>
      <c r="H3" s="919"/>
      <c r="I3" s="921">
        <v>44216</v>
      </c>
      <c r="J3" s="918"/>
      <c r="K3" s="919"/>
    </row>
    <row r="4" spans="1:11" ht="24" x14ac:dyDescent="0.25">
      <c r="A4" s="972" t="s">
        <v>251</v>
      </c>
      <c r="B4" s="922"/>
      <c r="C4" s="922"/>
      <c r="D4" s="922"/>
      <c r="E4" s="922"/>
      <c r="F4" s="922"/>
      <c r="G4" s="923"/>
      <c r="H4" s="339" t="s">
        <v>490</v>
      </c>
      <c r="I4" s="339" t="s">
        <v>2</v>
      </c>
      <c r="J4" s="882" t="s">
        <v>0</v>
      </c>
      <c r="K4" s="926"/>
    </row>
    <row r="5" spans="1:11" ht="24.75" thickBot="1" x14ac:dyDescent="0.3">
      <c r="A5" s="1029"/>
      <c r="B5" s="924"/>
      <c r="C5" s="924"/>
      <c r="D5" s="924"/>
      <c r="E5" s="924"/>
      <c r="F5" s="924"/>
      <c r="G5" s="925"/>
      <c r="H5" s="294" t="s">
        <v>491</v>
      </c>
      <c r="I5" s="339">
        <v>2</v>
      </c>
      <c r="J5" s="882" t="s">
        <v>292</v>
      </c>
      <c r="K5" s="926"/>
    </row>
    <row r="6" spans="1:11" ht="15.75" hidden="1" thickBot="1" x14ac:dyDescent="0.3">
      <c r="A6" s="878" t="s">
        <v>453</v>
      </c>
      <c r="B6" s="879"/>
      <c r="C6" s="879"/>
      <c r="D6" s="879"/>
      <c r="E6" s="879"/>
      <c r="F6" s="880"/>
      <c r="G6" s="878" t="s">
        <v>454</v>
      </c>
      <c r="H6" s="879"/>
      <c r="I6" s="879"/>
      <c r="J6" s="879"/>
      <c r="K6" s="880"/>
    </row>
    <row r="7" spans="1:11" ht="15.75" hidden="1" thickBot="1" x14ac:dyDescent="0.3">
      <c r="A7" s="878"/>
      <c r="B7" s="879"/>
      <c r="C7" s="879"/>
      <c r="D7" s="879"/>
      <c r="E7" s="879"/>
      <c r="F7" s="880"/>
      <c r="G7" s="878"/>
      <c r="H7" s="879"/>
      <c r="I7" s="879"/>
      <c r="J7" s="879"/>
      <c r="K7" s="880"/>
    </row>
    <row r="8" spans="1:11" ht="15.75" hidden="1" thickBot="1" x14ac:dyDescent="0.3">
      <c r="A8" s="878"/>
      <c r="B8" s="879"/>
      <c r="C8" s="879"/>
      <c r="D8" s="879"/>
      <c r="E8" s="879"/>
      <c r="F8" s="880"/>
      <c r="G8" s="878"/>
      <c r="H8" s="879"/>
      <c r="I8" s="879"/>
      <c r="J8" s="879"/>
      <c r="K8" s="880"/>
    </row>
    <row r="9" spans="1:11" ht="15.75" hidden="1" thickBot="1" x14ac:dyDescent="0.3">
      <c r="A9" s="878"/>
      <c r="B9" s="879"/>
      <c r="C9" s="879"/>
      <c r="D9" s="879"/>
      <c r="E9" s="879"/>
      <c r="F9" s="880"/>
      <c r="G9" s="878"/>
      <c r="H9" s="879"/>
      <c r="I9" s="879"/>
      <c r="J9" s="879"/>
      <c r="K9" s="880"/>
    </row>
    <row r="10" spans="1:11" ht="15.75" hidden="1" thickBot="1" x14ac:dyDescent="0.3">
      <c r="A10" s="878"/>
      <c r="B10" s="879"/>
      <c r="C10" s="879"/>
      <c r="D10" s="879"/>
      <c r="E10" s="879"/>
      <c r="F10" s="880"/>
      <c r="G10" s="878"/>
      <c r="H10" s="879"/>
      <c r="I10" s="879"/>
      <c r="J10" s="879"/>
      <c r="K10" s="880"/>
    </row>
    <row r="11" spans="1:11" ht="15.75" hidden="1" thickBot="1" x14ac:dyDescent="0.3">
      <c r="A11" s="878"/>
      <c r="B11" s="879"/>
      <c r="C11" s="879"/>
      <c r="D11" s="879"/>
      <c r="E11" s="879"/>
      <c r="F11" s="880"/>
      <c r="G11" s="878"/>
      <c r="H11" s="879"/>
      <c r="I11" s="879"/>
      <c r="J11" s="879"/>
      <c r="K11" s="880"/>
    </row>
    <row r="12" spans="1:11" ht="15.75" hidden="1" thickBot="1" x14ac:dyDescent="0.3">
      <c r="A12" s="878"/>
      <c r="B12" s="879"/>
      <c r="C12" s="879"/>
      <c r="D12" s="879"/>
      <c r="E12" s="879"/>
      <c r="F12" s="880"/>
      <c r="G12" s="878"/>
      <c r="H12" s="879"/>
      <c r="I12" s="879"/>
      <c r="J12" s="879"/>
      <c r="K12" s="880"/>
    </row>
    <row r="13" spans="1:11" ht="15.75" hidden="1" thickBot="1" x14ac:dyDescent="0.3">
      <c r="A13" s="878"/>
      <c r="B13" s="879"/>
      <c r="C13" s="879"/>
      <c r="D13" s="879"/>
      <c r="E13" s="879"/>
      <c r="F13" s="880"/>
      <c r="G13" s="878"/>
      <c r="H13" s="879"/>
      <c r="I13" s="879"/>
      <c r="J13" s="879"/>
      <c r="K13" s="880"/>
    </row>
    <row r="14" spans="1:11" ht="15.75" hidden="1" thickBot="1" x14ac:dyDescent="0.3">
      <c r="A14" s="878"/>
      <c r="B14" s="879"/>
      <c r="C14" s="879"/>
      <c r="D14" s="879"/>
      <c r="E14" s="879"/>
      <c r="F14" s="880"/>
      <c r="G14" s="878"/>
      <c r="H14" s="879"/>
      <c r="I14" s="879"/>
      <c r="J14" s="879"/>
      <c r="K14" s="880"/>
    </row>
    <row r="15" spans="1:11" ht="15.75" hidden="1" thickBot="1" x14ac:dyDescent="0.3">
      <c r="A15" s="878"/>
      <c r="B15" s="879"/>
      <c r="C15" s="879"/>
      <c r="D15" s="879"/>
      <c r="E15" s="879"/>
      <c r="F15" s="880"/>
      <c r="G15" s="878"/>
      <c r="H15" s="879"/>
      <c r="I15" s="879"/>
      <c r="J15" s="879"/>
      <c r="K15" s="880"/>
    </row>
    <row r="16" spans="1:11" ht="15.75" hidden="1" thickBot="1" x14ac:dyDescent="0.3">
      <c r="A16" s="878"/>
      <c r="B16" s="879"/>
      <c r="C16" s="879"/>
      <c r="D16" s="879"/>
      <c r="E16" s="879"/>
      <c r="F16" s="880"/>
      <c r="G16" s="878"/>
      <c r="H16" s="879"/>
      <c r="I16" s="879"/>
      <c r="J16" s="879"/>
      <c r="K16" s="880"/>
    </row>
    <row r="17" spans="1:11" ht="15.75" hidden="1" thickBot="1" x14ac:dyDescent="0.3">
      <c r="A17" s="878"/>
      <c r="B17" s="879"/>
      <c r="C17" s="879"/>
      <c r="D17" s="879"/>
      <c r="E17" s="879"/>
      <c r="F17" s="880"/>
      <c r="G17" s="878"/>
      <c r="H17" s="879"/>
      <c r="I17" s="879"/>
      <c r="J17" s="879"/>
      <c r="K17" s="880"/>
    </row>
    <row r="18" spans="1:11" ht="15.75" hidden="1" thickBot="1" x14ac:dyDescent="0.3">
      <c r="A18" s="878"/>
      <c r="B18" s="879"/>
      <c r="C18" s="879"/>
      <c r="D18" s="879"/>
      <c r="E18" s="879"/>
      <c r="F18" s="880"/>
      <c r="G18" s="878"/>
      <c r="H18" s="879"/>
      <c r="I18" s="879"/>
      <c r="J18" s="879"/>
      <c r="K18" s="880"/>
    </row>
    <row r="19" spans="1:11" ht="15.75" hidden="1" thickBot="1" x14ac:dyDescent="0.3">
      <c r="A19" s="878"/>
      <c r="B19" s="879"/>
      <c r="C19" s="879"/>
      <c r="D19" s="879"/>
      <c r="E19" s="879"/>
      <c r="F19" s="880"/>
      <c r="G19" s="878"/>
      <c r="H19" s="879"/>
      <c r="I19" s="879"/>
      <c r="J19" s="879"/>
      <c r="K19" s="880"/>
    </row>
    <row r="20" spans="1:11" ht="15.75" hidden="1" thickBot="1" x14ac:dyDescent="0.3">
      <c r="A20" s="1023" t="s">
        <v>550</v>
      </c>
      <c r="B20" s="1024"/>
      <c r="C20" s="1024"/>
      <c r="D20" s="1024"/>
      <c r="E20" s="1024"/>
      <c r="F20" s="1025"/>
      <c r="G20" s="1012" t="s">
        <v>559</v>
      </c>
      <c r="H20" s="1018"/>
      <c r="I20" s="1018"/>
      <c r="J20" s="1018"/>
      <c r="K20" s="1019"/>
    </row>
    <row r="21" spans="1:11" ht="15.75" hidden="1" thickBot="1" x14ac:dyDescent="0.3">
      <c r="A21" s="1026"/>
      <c r="B21" s="1027"/>
      <c r="C21" s="1027"/>
      <c r="D21" s="1027"/>
      <c r="E21" s="1027"/>
      <c r="F21" s="1028"/>
      <c r="G21" s="1020"/>
      <c r="H21" s="1021"/>
      <c r="I21" s="1021"/>
      <c r="J21" s="1021"/>
      <c r="K21" s="1022"/>
    </row>
    <row r="22" spans="1:11" ht="15.75" hidden="1" thickBot="1" x14ac:dyDescent="0.3">
      <c r="A22" s="875" t="s">
        <v>502</v>
      </c>
      <c r="B22" s="876"/>
      <c r="C22" s="876"/>
      <c r="D22" s="876"/>
      <c r="E22" s="876"/>
      <c r="F22" s="877"/>
      <c r="G22" s="875" t="s">
        <v>503</v>
      </c>
      <c r="H22" s="876"/>
      <c r="I22" s="876"/>
      <c r="J22" s="876"/>
      <c r="K22" s="877"/>
    </row>
    <row r="23" spans="1:11" ht="15.75" hidden="1" thickBot="1" x14ac:dyDescent="0.3">
      <c r="A23" s="878"/>
      <c r="B23" s="879"/>
      <c r="C23" s="879"/>
      <c r="D23" s="879"/>
      <c r="E23" s="879"/>
      <c r="F23" s="880"/>
      <c r="G23" s="878"/>
      <c r="H23" s="879"/>
      <c r="I23" s="879"/>
      <c r="J23" s="879"/>
      <c r="K23" s="880"/>
    </row>
    <row r="24" spans="1:11" ht="15.75" hidden="1" thickBot="1" x14ac:dyDescent="0.3">
      <c r="A24" s="878"/>
      <c r="B24" s="879"/>
      <c r="C24" s="879"/>
      <c r="D24" s="879"/>
      <c r="E24" s="879"/>
      <c r="F24" s="880"/>
      <c r="G24" s="878"/>
      <c r="H24" s="879"/>
      <c r="I24" s="879"/>
      <c r="J24" s="879"/>
      <c r="K24" s="880"/>
    </row>
    <row r="25" spans="1:11" ht="15.75" hidden="1" thickBot="1" x14ac:dyDescent="0.3">
      <c r="A25" s="878"/>
      <c r="B25" s="879"/>
      <c r="C25" s="879"/>
      <c r="D25" s="879"/>
      <c r="E25" s="879"/>
      <c r="F25" s="880"/>
      <c r="G25" s="878"/>
      <c r="H25" s="879"/>
      <c r="I25" s="879"/>
      <c r="J25" s="879"/>
      <c r="K25" s="880"/>
    </row>
    <row r="26" spans="1:11" ht="15.75" hidden="1" thickBot="1" x14ac:dyDescent="0.3">
      <c r="A26" s="878"/>
      <c r="B26" s="879"/>
      <c r="C26" s="879"/>
      <c r="D26" s="879"/>
      <c r="E26" s="879"/>
      <c r="F26" s="880"/>
      <c r="G26" s="878"/>
      <c r="H26" s="879"/>
      <c r="I26" s="879"/>
      <c r="J26" s="879"/>
      <c r="K26" s="880"/>
    </row>
    <row r="27" spans="1:11" ht="15.75" hidden="1" thickBot="1" x14ac:dyDescent="0.3">
      <c r="A27" s="878"/>
      <c r="B27" s="879"/>
      <c r="C27" s="879"/>
      <c r="D27" s="879"/>
      <c r="E27" s="879"/>
      <c r="F27" s="880"/>
      <c r="G27" s="878"/>
      <c r="H27" s="879"/>
      <c r="I27" s="879"/>
      <c r="J27" s="879"/>
      <c r="K27" s="880"/>
    </row>
    <row r="28" spans="1:11" ht="15.75" hidden="1" thickBot="1" x14ac:dyDescent="0.3">
      <c r="A28" s="878"/>
      <c r="B28" s="879"/>
      <c r="C28" s="879"/>
      <c r="D28" s="879"/>
      <c r="E28" s="879"/>
      <c r="F28" s="880"/>
      <c r="G28" s="878"/>
      <c r="H28" s="879"/>
      <c r="I28" s="879"/>
      <c r="J28" s="879"/>
      <c r="K28" s="880"/>
    </row>
    <row r="29" spans="1:11" ht="15.75" hidden="1" thickBot="1" x14ac:dyDescent="0.3">
      <c r="A29" s="878"/>
      <c r="B29" s="879"/>
      <c r="C29" s="879"/>
      <c r="D29" s="879"/>
      <c r="E29" s="879"/>
      <c r="F29" s="880"/>
      <c r="G29" s="878"/>
      <c r="H29" s="879"/>
      <c r="I29" s="879"/>
      <c r="J29" s="879"/>
      <c r="K29" s="880"/>
    </row>
    <row r="30" spans="1:11" ht="15.75" hidden="1" thickBot="1" x14ac:dyDescent="0.3">
      <c r="A30" s="878"/>
      <c r="B30" s="879"/>
      <c r="C30" s="879"/>
      <c r="D30" s="879"/>
      <c r="E30" s="879"/>
      <c r="F30" s="880"/>
      <c r="G30" s="878"/>
      <c r="H30" s="879"/>
      <c r="I30" s="879"/>
      <c r="J30" s="879"/>
      <c r="K30" s="880"/>
    </row>
    <row r="31" spans="1:11" ht="15.75" hidden="1" thickBot="1" x14ac:dyDescent="0.3">
      <c r="A31" s="878"/>
      <c r="B31" s="879"/>
      <c r="C31" s="879"/>
      <c r="D31" s="879"/>
      <c r="E31" s="879"/>
      <c r="F31" s="880"/>
      <c r="G31" s="878"/>
      <c r="H31" s="879"/>
      <c r="I31" s="879"/>
      <c r="J31" s="879"/>
      <c r="K31" s="880"/>
    </row>
    <row r="32" spans="1:11" ht="15.75" hidden="1" thickBot="1" x14ac:dyDescent="0.3">
      <c r="A32" s="878"/>
      <c r="B32" s="879"/>
      <c r="C32" s="879"/>
      <c r="D32" s="879"/>
      <c r="E32" s="879"/>
      <c r="F32" s="880"/>
      <c r="G32" s="878"/>
      <c r="H32" s="879"/>
      <c r="I32" s="879"/>
      <c r="J32" s="879"/>
      <c r="K32" s="880"/>
    </row>
    <row r="33" spans="1:11" ht="15.75" hidden="1" thickBot="1" x14ac:dyDescent="0.3">
      <c r="A33" s="878"/>
      <c r="B33" s="879"/>
      <c r="C33" s="879"/>
      <c r="D33" s="879"/>
      <c r="E33" s="879"/>
      <c r="F33" s="880"/>
      <c r="G33" s="878"/>
      <c r="H33" s="879"/>
      <c r="I33" s="879"/>
      <c r="J33" s="879"/>
      <c r="K33" s="880"/>
    </row>
    <row r="34" spans="1:11" ht="15.75" hidden="1" thickBot="1" x14ac:dyDescent="0.3">
      <c r="A34" s="878"/>
      <c r="B34" s="879"/>
      <c r="C34" s="879"/>
      <c r="D34" s="879"/>
      <c r="E34" s="879"/>
      <c r="F34" s="880"/>
      <c r="G34" s="878"/>
      <c r="H34" s="879"/>
      <c r="I34" s="879"/>
      <c r="J34" s="879"/>
      <c r="K34" s="880"/>
    </row>
    <row r="35" spans="1:11" ht="15.75" hidden="1" thickBot="1" x14ac:dyDescent="0.3">
      <c r="A35" s="878"/>
      <c r="B35" s="879"/>
      <c r="C35" s="879"/>
      <c r="D35" s="879"/>
      <c r="E35" s="879"/>
      <c r="F35" s="880"/>
      <c r="G35" s="878"/>
      <c r="H35" s="879"/>
      <c r="I35" s="879"/>
      <c r="J35" s="879"/>
      <c r="K35" s="880"/>
    </row>
    <row r="36" spans="1:11" ht="15.75" hidden="1" thickBot="1" x14ac:dyDescent="0.3">
      <c r="A36" s="1023" t="s">
        <v>533</v>
      </c>
      <c r="B36" s="1024"/>
      <c r="C36" s="1024"/>
      <c r="D36" s="1024"/>
      <c r="E36" s="1024"/>
      <c r="F36" s="1025"/>
      <c r="G36" s="1012" t="s">
        <v>538</v>
      </c>
      <c r="H36" s="1018"/>
      <c r="I36" s="1018"/>
      <c r="J36" s="1018"/>
      <c r="K36" s="1019"/>
    </row>
    <row r="37" spans="1:11" ht="15.75" hidden="1" thickBot="1" x14ac:dyDescent="0.3">
      <c r="A37" s="1026"/>
      <c r="B37" s="1027"/>
      <c r="C37" s="1027"/>
      <c r="D37" s="1027"/>
      <c r="E37" s="1027"/>
      <c r="F37" s="1028"/>
      <c r="G37" s="1020"/>
      <c r="H37" s="1021"/>
      <c r="I37" s="1021"/>
      <c r="J37" s="1021"/>
      <c r="K37" s="1022"/>
    </row>
    <row r="38" spans="1:11" ht="15.75" hidden="1" thickBot="1" x14ac:dyDescent="0.3">
      <c r="A38" s="875" t="s">
        <v>504</v>
      </c>
      <c r="B38" s="876"/>
      <c r="C38" s="876"/>
      <c r="D38" s="876"/>
      <c r="E38" s="876"/>
      <c r="F38" s="877"/>
      <c r="G38" s="875" t="s">
        <v>505</v>
      </c>
      <c r="H38" s="876"/>
      <c r="I38" s="876"/>
      <c r="J38" s="876"/>
      <c r="K38" s="877"/>
    </row>
    <row r="39" spans="1:11" ht="15.75" hidden="1" thickBot="1" x14ac:dyDescent="0.3">
      <c r="A39" s="878"/>
      <c r="B39" s="879"/>
      <c r="C39" s="879"/>
      <c r="D39" s="879"/>
      <c r="E39" s="879"/>
      <c r="F39" s="880"/>
      <c r="G39" s="878"/>
      <c r="H39" s="879"/>
      <c r="I39" s="879"/>
      <c r="J39" s="879"/>
      <c r="K39" s="880"/>
    </row>
    <row r="40" spans="1:11" ht="15.75" hidden="1" thickBot="1" x14ac:dyDescent="0.3">
      <c r="A40" s="878"/>
      <c r="B40" s="879"/>
      <c r="C40" s="879"/>
      <c r="D40" s="879"/>
      <c r="E40" s="879"/>
      <c r="F40" s="880"/>
      <c r="G40" s="878"/>
      <c r="H40" s="879"/>
      <c r="I40" s="879"/>
      <c r="J40" s="879"/>
      <c r="K40" s="880"/>
    </row>
    <row r="41" spans="1:11" ht="15.75" hidden="1" thickBot="1" x14ac:dyDescent="0.3">
      <c r="A41" s="878"/>
      <c r="B41" s="879"/>
      <c r="C41" s="879"/>
      <c r="D41" s="879"/>
      <c r="E41" s="879"/>
      <c r="F41" s="880"/>
      <c r="G41" s="878"/>
      <c r="H41" s="879"/>
      <c r="I41" s="879"/>
      <c r="J41" s="879"/>
      <c r="K41" s="880"/>
    </row>
    <row r="42" spans="1:11" ht="15.75" hidden="1" thickBot="1" x14ac:dyDescent="0.3">
      <c r="A42" s="878"/>
      <c r="B42" s="879"/>
      <c r="C42" s="879"/>
      <c r="D42" s="879"/>
      <c r="E42" s="879"/>
      <c r="F42" s="880"/>
      <c r="G42" s="878"/>
      <c r="H42" s="879"/>
      <c r="I42" s="879"/>
      <c r="J42" s="879"/>
      <c r="K42" s="880"/>
    </row>
    <row r="43" spans="1:11" ht="15.75" hidden="1" thickBot="1" x14ac:dyDescent="0.3">
      <c r="A43" s="878"/>
      <c r="B43" s="879"/>
      <c r="C43" s="879"/>
      <c r="D43" s="879"/>
      <c r="E43" s="879"/>
      <c r="F43" s="880"/>
      <c r="G43" s="878"/>
      <c r="H43" s="879"/>
      <c r="I43" s="879"/>
      <c r="J43" s="879"/>
      <c r="K43" s="880"/>
    </row>
    <row r="44" spans="1:11" ht="15.75" hidden="1" thickBot="1" x14ac:dyDescent="0.3">
      <c r="A44" s="878"/>
      <c r="B44" s="879"/>
      <c r="C44" s="879"/>
      <c r="D44" s="879"/>
      <c r="E44" s="879"/>
      <c r="F44" s="880"/>
      <c r="G44" s="878"/>
      <c r="H44" s="879"/>
      <c r="I44" s="879"/>
      <c r="J44" s="879"/>
      <c r="K44" s="880"/>
    </row>
    <row r="45" spans="1:11" ht="15.75" hidden="1" thickBot="1" x14ac:dyDescent="0.3">
      <c r="A45" s="878"/>
      <c r="B45" s="879"/>
      <c r="C45" s="879"/>
      <c r="D45" s="879"/>
      <c r="E45" s="879"/>
      <c r="F45" s="880"/>
      <c r="G45" s="878"/>
      <c r="H45" s="879"/>
      <c r="I45" s="879"/>
      <c r="J45" s="879"/>
      <c r="K45" s="880"/>
    </row>
    <row r="46" spans="1:11" ht="15.75" hidden="1" thickBot="1" x14ac:dyDescent="0.3">
      <c r="A46" s="878"/>
      <c r="B46" s="879"/>
      <c r="C46" s="879"/>
      <c r="D46" s="879"/>
      <c r="E46" s="879"/>
      <c r="F46" s="880"/>
      <c r="G46" s="878"/>
      <c r="H46" s="879"/>
      <c r="I46" s="879"/>
      <c r="J46" s="879"/>
      <c r="K46" s="880"/>
    </row>
    <row r="47" spans="1:11" ht="15.75" hidden="1" thickBot="1" x14ac:dyDescent="0.3">
      <c r="A47" s="878"/>
      <c r="B47" s="879"/>
      <c r="C47" s="879"/>
      <c r="D47" s="879"/>
      <c r="E47" s="879"/>
      <c r="F47" s="880"/>
      <c r="G47" s="878"/>
      <c r="H47" s="879"/>
      <c r="I47" s="879"/>
      <c r="J47" s="879"/>
      <c r="K47" s="880"/>
    </row>
    <row r="48" spans="1:11" ht="15.75" hidden="1" thickBot="1" x14ac:dyDescent="0.3">
      <c r="A48" s="878"/>
      <c r="B48" s="879"/>
      <c r="C48" s="879"/>
      <c r="D48" s="879"/>
      <c r="E48" s="879"/>
      <c r="F48" s="880"/>
      <c r="G48" s="878"/>
      <c r="H48" s="879"/>
      <c r="I48" s="879"/>
      <c r="J48" s="879"/>
      <c r="K48" s="880"/>
    </row>
    <row r="49" spans="1:11" ht="15.75" hidden="1" thickBot="1" x14ac:dyDescent="0.3">
      <c r="A49" s="878"/>
      <c r="B49" s="879"/>
      <c r="C49" s="879"/>
      <c r="D49" s="879"/>
      <c r="E49" s="879"/>
      <c r="F49" s="880"/>
      <c r="G49" s="878"/>
      <c r="H49" s="879"/>
      <c r="I49" s="879"/>
      <c r="J49" s="879"/>
      <c r="K49" s="880"/>
    </row>
    <row r="50" spans="1:11" ht="15.75" hidden="1" thickBot="1" x14ac:dyDescent="0.3">
      <c r="A50" s="878"/>
      <c r="B50" s="879"/>
      <c r="C50" s="879"/>
      <c r="D50" s="879"/>
      <c r="E50" s="879"/>
      <c r="F50" s="880"/>
      <c r="G50" s="878"/>
      <c r="H50" s="879"/>
      <c r="I50" s="879"/>
      <c r="J50" s="879"/>
      <c r="K50" s="880"/>
    </row>
    <row r="51" spans="1:11" ht="15.75" hidden="1" thickBot="1" x14ac:dyDescent="0.3">
      <c r="A51" s="878"/>
      <c r="B51" s="879"/>
      <c r="C51" s="879"/>
      <c r="D51" s="879"/>
      <c r="E51" s="879"/>
      <c r="F51" s="880"/>
      <c r="G51" s="878"/>
      <c r="H51" s="879"/>
      <c r="I51" s="879"/>
      <c r="J51" s="879"/>
      <c r="K51" s="880"/>
    </row>
    <row r="52" spans="1:11" ht="15.75" hidden="1" thickBot="1" x14ac:dyDescent="0.3">
      <c r="A52" s="1012" t="s">
        <v>531</v>
      </c>
      <c r="B52" s="1018"/>
      <c r="C52" s="1018"/>
      <c r="D52" s="1018"/>
      <c r="E52" s="1018"/>
      <c r="F52" s="1019"/>
      <c r="G52" s="1012" t="s">
        <v>539</v>
      </c>
      <c r="H52" s="1018"/>
      <c r="I52" s="1018"/>
      <c r="J52" s="1018"/>
      <c r="K52" s="1019"/>
    </row>
    <row r="53" spans="1:11" ht="15.75" hidden="1" thickBot="1" x14ac:dyDescent="0.3">
      <c r="A53" s="1020"/>
      <c r="B53" s="1021"/>
      <c r="C53" s="1021"/>
      <c r="D53" s="1021"/>
      <c r="E53" s="1021"/>
      <c r="F53" s="1022"/>
      <c r="G53" s="1020"/>
      <c r="H53" s="1021"/>
      <c r="I53" s="1021"/>
      <c r="J53" s="1021"/>
      <c r="K53" s="1022"/>
    </row>
    <row r="54" spans="1:11" ht="15.75" hidden="1" thickBot="1" x14ac:dyDescent="0.3">
      <c r="A54" s="878"/>
      <c r="B54" s="879"/>
      <c r="C54" s="879"/>
      <c r="D54" s="879"/>
      <c r="E54" s="879"/>
      <c r="F54" s="880"/>
      <c r="G54" s="878" t="s">
        <v>454</v>
      </c>
      <c r="H54" s="879"/>
      <c r="I54" s="879"/>
      <c r="J54" s="879"/>
      <c r="K54" s="880"/>
    </row>
    <row r="55" spans="1:11" ht="15.75" hidden="1" thickBot="1" x14ac:dyDescent="0.3">
      <c r="A55" s="878"/>
      <c r="B55" s="879"/>
      <c r="C55" s="879"/>
      <c r="D55" s="879"/>
      <c r="E55" s="879"/>
      <c r="F55" s="880"/>
      <c r="G55" s="878"/>
      <c r="H55" s="879"/>
      <c r="I55" s="879"/>
      <c r="J55" s="879"/>
      <c r="K55" s="880"/>
    </row>
    <row r="56" spans="1:11" ht="15.75" hidden="1" thickBot="1" x14ac:dyDescent="0.3">
      <c r="A56" s="878"/>
      <c r="B56" s="879"/>
      <c r="C56" s="879"/>
      <c r="D56" s="879"/>
      <c r="E56" s="879"/>
      <c r="F56" s="880"/>
      <c r="G56" s="878"/>
      <c r="H56" s="879"/>
      <c r="I56" s="879"/>
      <c r="J56" s="879"/>
      <c r="K56" s="880"/>
    </row>
    <row r="57" spans="1:11" ht="15.75" hidden="1" thickBot="1" x14ac:dyDescent="0.3">
      <c r="A57" s="878"/>
      <c r="B57" s="879"/>
      <c r="C57" s="879"/>
      <c r="D57" s="879"/>
      <c r="E57" s="879"/>
      <c r="F57" s="880"/>
      <c r="G57" s="878"/>
      <c r="H57" s="879"/>
      <c r="I57" s="879"/>
      <c r="J57" s="879"/>
      <c r="K57" s="880"/>
    </row>
    <row r="58" spans="1:11" ht="15.75" hidden="1" thickBot="1" x14ac:dyDescent="0.3">
      <c r="A58" s="878"/>
      <c r="B58" s="879"/>
      <c r="C58" s="879"/>
      <c r="D58" s="879"/>
      <c r="E58" s="879"/>
      <c r="F58" s="880"/>
      <c r="G58" s="878"/>
      <c r="H58" s="879"/>
      <c r="I58" s="879"/>
      <c r="J58" s="879"/>
      <c r="K58" s="880"/>
    </row>
    <row r="59" spans="1:11" ht="15.75" hidden="1" thickBot="1" x14ac:dyDescent="0.3">
      <c r="A59" s="878"/>
      <c r="B59" s="879"/>
      <c r="C59" s="879"/>
      <c r="D59" s="879"/>
      <c r="E59" s="879"/>
      <c r="F59" s="880"/>
      <c r="G59" s="878"/>
      <c r="H59" s="879"/>
      <c r="I59" s="879"/>
      <c r="J59" s="879"/>
      <c r="K59" s="880"/>
    </row>
    <row r="60" spans="1:11" ht="15.75" hidden="1" thickBot="1" x14ac:dyDescent="0.3">
      <c r="A60" s="878"/>
      <c r="B60" s="879"/>
      <c r="C60" s="879"/>
      <c r="D60" s="879"/>
      <c r="E60" s="879"/>
      <c r="F60" s="880"/>
      <c r="G60" s="878"/>
      <c r="H60" s="879"/>
      <c r="I60" s="879"/>
      <c r="J60" s="879"/>
      <c r="K60" s="880"/>
    </row>
    <row r="61" spans="1:11" ht="15.75" hidden="1" thickBot="1" x14ac:dyDescent="0.3">
      <c r="A61" s="878"/>
      <c r="B61" s="879"/>
      <c r="C61" s="879"/>
      <c r="D61" s="879"/>
      <c r="E61" s="879"/>
      <c r="F61" s="880"/>
      <c r="G61" s="878"/>
      <c r="H61" s="879"/>
      <c r="I61" s="879"/>
      <c r="J61" s="879"/>
      <c r="K61" s="880"/>
    </row>
    <row r="62" spans="1:11" ht="15.75" hidden="1" thickBot="1" x14ac:dyDescent="0.3">
      <c r="A62" s="878"/>
      <c r="B62" s="879"/>
      <c r="C62" s="879"/>
      <c r="D62" s="879"/>
      <c r="E62" s="879"/>
      <c r="F62" s="880"/>
      <c r="G62" s="878"/>
      <c r="H62" s="879"/>
      <c r="I62" s="879"/>
      <c r="J62" s="879"/>
      <c r="K62" s="880"/>
    </row>
    <row r="63" spans="1:11" ht="15.75" hidden="1" thickBot="1" x14ac:dyDescent="0.3">
      <c r="A63" s="878"/>
      <c r="B63" s="879"/>
      <c r="C63" s="879"/>
      <c r="D63" s="879"/>
      <c r="E63" s="879"/>
      <c r="F63" s="880"/>
      <c r="G63" s="878"/>
      <c r="H63" s="879"/>
      <c r="I63" s="879"/>
      <c r="J63" s="879"/>
      <c r="K63" s="880"/>
    </row>
    <row r="64" spans="1:11" ht="14.25" hidden="1" customHeight="1" x14ac:dyDescent="0.25">
      <c r="A64" s="878"/>
      <c r="B64" s="879"/>
      <c r="C64" s="879"/>
      <c r="D64" s="879"/>
      <c r="E64" s="879"/>
      <c r="F64" s="880"/>
      <c r="G64" s="878"/>
      <c r="H64" s="879"/>
      <c r="I64" s="879"/>
      <c r="J64" s="879"/>
      <c r="K64" s="880"/>
    </row>
    <row r="65" spans="1:11" ht="19.5" hidden="1" customHeight="1" x14ac:dyDescent="0.25">
      <c r="A65" s="878"/>
      <c r="B65" s="879"/>
      <c r="C65" s="879"/>
      <c r="D65" s="879"/>
      <c r="E65" s="879"/>
      <c r="F65" s="880"/>
      <c r="G65" s="878"/>
      <c r="H65" s="879"/>
      <c r="I65" s="879"/>
      <c r="J65" s="879"/>
      <c r="K65" s="880"/>
    </row>
    <row r="66" spans="1:11" ht="15.75" hidden="1" thickBot="1" x14ac:dyDescent="0.3">
      <c r="A66" s="878"/>
      <c r="B66" s="879"/>
      <c r="C66" s="879"/>
      <c r="D66" s="879"/>
      <c r="E66" s="879"/>
      <c r="F66" s="880"/>
      <c r="G66" s="878"/>
      <c r="H66" s="879"/>
      <c r="I66" s="879"/>
      <c r="J66" s="879"/>
      <c r="K66" s="880"/>
    </row>
    <row r="67" spans="1:11" ht="15.75" hidden="1" thickBot="1" x14ac:dyDescent="0.3">
      <c r="A67" s="878"/>
      <c r="B67" s="879"/>
      <c r="C67" s="879"/>
      <c r="D67" s="879"/>
      <c r="E67" s="879"/>
      <c r="F67" s="880"/>
      <c r="G67" s="878"/>
      <c r="H67" s="879"/>
      <c r="I67" s="879"/>
      <c r="J67" s="879"/>
      <c r="K67" s="880"/>
    </row>
    <row r="68" spans="1:11" ht="15.75" hidden="1" thickBot="1" x14ac:dyDescent="0.3">
      <c r="A68" s="1023" t="s">
        <v>609</v>
      </c>
      <c r="B68" s="1024"/>
      <c r="C68" s="1024"/>
      <c r="D68" s="1024"/>
      <c r="E68" s="1024"/>
      <c r="F68" s="1025"/>
      <c r="G68" s="1012" t="s">
        <v>610</v>
      </c>
      <c r="H68" s="1018"/>
      <c r="I68" s="1018"/>
      <c r="J68" s="1018"/>
      <c r="K68" s="1019"/>
    </row>
    <row r="69" spans="1:11" ht="15.75" hidden="1" thickBot="1" x14ac:dyDescent="0.3">
      <c r="A69" s="1026"/>
      <c r="B69" s="1027"/>
      <c r="C69" s="1027"/>
      <c r="D69" s="1027"/>
      <c r="E69" s="1027"/>
      <c r="F69" s="1028"/>
      <c r="G69" s="1020"/>
      <c r="H69" s="1021"/>
      <c r="I69" s="1021"/>
      <c r="J69" s="1021"/>
      <c r="K69" s="1022"/>
    </row>
    <row r="70" spans="1:11" x14ac:dyDescent="0.25">
      <c r="A70" s="875" t="s">
        <v>502</v>
      </c>
      <c r="B70" s="876"/>
      <c r="C70" s="876"/>
      <c r="D70" s="876"/>
      <c r="E70" s="876"/>
      <c r="F70" s="877"/>
      <c r="G70" s="875" t="s">
        <v>503</v>
      </c>
      <c r="H70" s="876"/>
      <c r="I70" s="876"/>
      <c r="J70" s="876"/>
      <c r="K70" s="877"/>
    </row>
    <row r="71" spans="1:11" x14ac:dyDescent="0.25">
      <c r="A71" s="878"/>
      <c r="B71" s="879"/>
      <c r="C71" s="879"/>
      <c r="D71" s="879"/>
      <c r="E71" s="879"/>
      <c r="F71" s="880"/>
      <c r="G71" s="878"/>
      <c r="H71" s="879"/>
      <c r="I71" s="879"/>
      <c r="J71" s="879"/>
      <c r="K71" s="880"/>
    </row>
    <row r="72" spans="1:11" x14ac:dyDescent="0.25">
      <c r="A72" s="878"/>
      <c r="B72" s="879"/>
      <c r="C72" s="879"/>
      <c r="D72" s="879"/>
      <c r="E72" s="879"/>
      <c r="F72" s="880"/>
      <c r="G72" s="878"/>
      <c r="H72" s="879"/>
      <c r="I72" s="879"/>
      <c r="J72" s="879"/>
      <c r="K72" s="880"/>
    </row>
    <row r="73" spans="1:11" x14ac:dyDescent="0.25">
      <c r="A73" s="878"/>
      <c r="B73" s="879"/>
      <c r="C73" s="879"/>
      <c r="D73" s="879"/>
      <c r="E73" s="879"/>
      <c r="F73" s="880"/>
      <c r="G73" s="878"/>
      <c r="H73" s="879"/>
      <c r="I73" s="879"/>
      <c r="J73" s="879"/>
      <c r="K73" s="880"/>
    </row>
    <row r="74" spans="1:11" x14ac:dyDescent="0.25">
      <c r="A74" s="878"/>
      <c r="B74" s="879"/>
      <c r="C74" s="879"/>
      <c r="D74" s="879"/>
      <c r="E74" s="879"/>
      <c r="F74" s="880"/>
      <c r="G74" s="878"/>
      <c r="H74" s="879"/>
      <c r="I74" s="879"/>
      <c r="J74" s="879"/>
      <c r="K74" s="880"/>
    </row>
    <row r="75" spans="1:11" x14ac:dyDescent="0.25">
      <c r="A75" s="878"/>
      <c r="B75" s="879"/>
      <c r="C75" s="879"/>
      <c r="D75" s="879"/>
      <c r="E75" s="879"/>
      <c r="F75" s="880"/>
      <c r="G75" s="878"/>
      <c r="H75" s="879"/>
      <c r="I75" s="879"/>
      <c r="J75" s="879"/>
      <c r="K75" s="880"/>
    </row>
    <row r="76" spans="1:11" x14ac:dyDescent="0.25">
      <c r="A76" s="878"/>
      <c r="B76" s="879"/>
      <c r="C76" s="879"/>
      <c r="D76" s="879"/>
      <c r="E76" s="879"/>
      <c r="F76" s="880"/>
      <c r="G76" s="878"/>
      <c r="H76" s="879"/>
      <c r="I76" s="879"/>
      <c r="J76" s="879"/>
      <c r="K76" s="880"/>
    </row>
    <row r="77" spans="1:11" x14ac:dyDescent="0.25">
      <c r="A77" s="878"/>
      <c r="B77" s="879"/>
      <c r="C77" s="879"/>
      <c r="D77" s="879"/>
      <c r="E77" s="879"/>
      <c r="F77" s="880"/>
      <c r="G77" s="878"/>
      <c r="H77" s="879"/>
      <c r="I77" s="879"/>
      <c r="J77" s="879"/>
      <c r="K77" s="880"/>
    </row>
    <row r="78" spans="1:11" x14ac:dyDescent="0.25">
      <c r="A78" s="878"/>
      <c r="B78" s="879"/>
      <c r="C78" s="879"/>
      <c r="D78" s="879"/>
      <c r="E78" s="879"/>
      <c r="F78" s="880"/>
      <c r="G78" s="878"/>
      <c r="H78" s="879"/>
      <c r="I78" s="879"/>
      <c r="J78" s="879"/>
      <c r="K78" s="880"/>
    </row>
    <row r="79" spans="1:11" x14ac:dyDescent="0.25">
      <c r="A79" s="878"/>
      <c r="B79" s="879"/>
      <c r="C79" s="879"/>
      <c r="D79" s="879"/>
      <c r="E79" s="879"/>
      <c r="F79" s="880"/>
      <c r="G79" s="878"/>
      <c r="H79" s="879"/>
      <c r="I79" s="879"/>
      <c r="J79" s="879"/>
      <c r="K79" s="880"/>
    </row>
    <row r="80" spans="1:11" x14ac:dyDescent="0.25">
      <c r="A80" s="878"/>
      <c r="B80" s="879"/>
      <c r="C80" s="879"/>
      <c r="D80" s="879"/>
      <c r="E80" s="879"/>
      <c r="F80" s="880"/>
      <c r="G80" s="878"/>
      <c r="H80" s="879"/>
      <c r="I80" s="879"/>
      <c r="J80" s="879"/>
      <c r="K80" s="880"/>
    </row>
    <row r="81" spans="1:11" x14ac:dyDescent="0.25">
      <c r="A81" s="878"/>
      <c r="B81" s="879"/>
      <c r="C81" s="879"/>
      <c r="D81" s="879"/>
      <c r="E81" s="879"/>
      <c r="F81" s="880"/>
      <c r="G81" s="878"/>
      <c r="H81" s="879"/>
      <c r="I81" s="879"/>
      <c r="J81" s="879"/>
      <c r="K81" s="880"/>
    </row>
    <row r="82" spans="1:11" x14ac:dyDescent="0.25">
      <c r="A82" s="878"/>
      <c r="B82" s="879"/>
      <c r="C82" s="879"/>
      <c r="D82" s="879"/>
      <c r="E82" s="879"/>
      <c r="F82" s="880"/>
      <c r="G82" s="878"/>
      <c r="H82" s="879"/>
      <c r="I82" s="879"/>
      <c r="J82" s="879"/>
      <c r="K82" s="880"/>
    </row>
    <row r="83" spans="1:11" ht="15.75" thickBot="1" x14ac:dyDescent="0.3">
      <c r="A83" s="878"/>
      <c r="B83" s="879"/>
      <c r="C83" s="879"/>
      <c r="D83" s="879"/>
      <c r="E83" s="879"/>
      <c r="F83" s="880"/>
      <c r="G83" s="878"/>
      <c r="H83" s="879"/>
      <c r="I83" s="879"/>
      <c r="J83" s="879"/>
      <c r="K83" s="880"/>
    </row>
    <row r="84" spans="1:11" x14ac:dyDescent="0.25">
      <c r="A84" s="1023" t="s">
        <v>1223</v>
      </c>
      <c r="B84" s="1024"/>
      <c r="C84" s="1024"/>
      <c r="D84" s="1024"/>
      <c r="E84" s="1024"/>
      <c r="F84" s="1025"/>
      <c r="G84" s="1012" t="s">
        <v>1224</v>
      </c>
      <c r="H84" s="1018"/>
      <c r="I84" s="1018"/>
      <c r="J84" s="1018"/>
      <c r="K84" s="1019"/>
    </row>
    <row r="85" spans="1:11" ht="15.75" thickBot="1" x14ac:dyDescent="0.3">
      <c r="A85" s="1026"/>
      <c r="B85" s="1027"/>
      <c r="C85" s="1027"/>
      <c r="D85" s="1027"/>
      <c r="E85" s="1027"/>
      <c r="F85" s="1028"/>
      <c r="G85" s="1020"/>
      <c r="H85" s="1021"/>
      <c r="I85" s="1021"/>
      <c r="J85" s="1021"/>
      <c r="K85" s="1022"/>
    </row>
    <row r="86" spans="1:11" ht="15.75" hidden="1" thickBot="1" x14ac:dyDescent="0.3">
      <c r="A86" s="875" t="s">
        <v>504</v>
      </c>
      <c r="B86" s="876"/>
      <c r="C86" s="876"/>
      <c r="D86" s="876"/>
      <c r="E86" s="876"/>
      <c r="F86" s="877"/>
      <c r="G86" s="875" t="s">
        <v>505</v>
      </c>
      <c r="H86" s="876"/>
      <c r="I86" s="876"/>
      <c r="J86" s="876"/>
      <c r="K86" s="877"/>
    </row>
    <row r="87" spans="1:11" ht="15.75" hidden="1" thickBot="1" x14ac:dyDescent="0.3">
      <c r="A87" s="878"/>
      <c r="B87" s="879"/>
      <c r="C87" s="879"/>
      <c r="D87" s="879"/>
      <c r="E87" s="879"/>
      <c r="F87" s="880"/>
      <c r="G87" s="878"/>
      <c r="H87" s="879"/>
      <c r="I87" s="879"/>
      <c r="J87" s="879"/>
      <c r="K87" s="880"/>
    </row>
    <row r="88" spans="1:11" ht="15.75" hidden="1" thickBot="1" x14ac:dyDescent="0.3">
      <c r="A88" s="878"/>
      <c r="B88" s="879"/>
      <c r="C88" s="879"/>
      <c r="D88" s="879"/>
      <c r="E88" s="879"/>
      <c r="F88" s="880"/>
      <c r="G88" s="878"/>
      <c r="H88" s="879"/>
      <c r="I88" s="879"/>
      <c r="J88" s="879"/>
      <c r="K88" s="880"/>
    </row>
    <row r="89" spans="1:11" ht="15.75" hidden="1" thickBot="1" x14ac:dyDescent="0.3">
      <c r="A89" s="878"/>
      <c r="B89" s="879"/>
      <c r="C89" s="879"/>
      <c r="D89" s="879"/>
      <c r="E89" s="879"/>
      <c r="F89" s="880"/>
      <c r="G89" s="878"/>
      <c r="H89" s="879"/>
      <c r="I89" s="879"/>
      <c r="J89" s="879"/>
      <c r="K89" s="880"/>
    </row>
    <row r="90" spans="1:11" ht="15.75" hidden="1" thickBot="1" x14ac:dyDescent="0.3">
      <c r="A90" s="878"/>
      <c r="B90" s="879"/>
      <c r="C90" s="879"/>
      <c r="D90" s="879"/>
      <c r="E90" s="879"/>
      <c r="F90" s="880"/>
      <c r="G90" s="878"/>
      <c r="H90" s="879"/>
      <c r="I90" s="879"/>
      <c r="J90" s="879"/>
      <c r="K90" s="880"/>
    </row>
    <row r="91" spans="1:11" ht="15.75" hidden="1" thickBot="1" x14ac:dyDescent="0.3">
      <c r="A91" s="878"/>
      <c r="B91" s="879"/>
      <c r="C91" s="879"/>
      <c r="D91" s="879"/>
      <c r="E91" s="879"/>
      <c r="F91" s="880"/>
      <c r="G91" s="878"/>
      <c r="H91" s="879"/>
      <c r="I91" s="879"/>
      <c r="J91" s="879"/>
      <c r="K91" s="880"/>
    </row>
    <row r="92" spans="1:11" ht="15.75" hidden="1" thickBot="1" x14ac:dyDescent="0.3">
      <c r="A92" s="878"/>
      <c r="B92" s="879"/>
      <c r="C92" s="879"/>
      <c r="D92" s="879"/>
      <c r="E92" s="879"/>
      <c r="F92" s="880"/>
      <c r="G92" s="878"/>
      <c r="H92" s="879"/>
      <c r="I92" s="879"/>
      <c r="J92" s="879"/>
      <c r="K92" s="880"/>
    </row>
    <row r="93" spans="1:11" ht="15.75" hidden="1" thickBot="1" x14ac:dyDescent="0.3">
      <c r="A93" s="878"/>
      <c r="B93" s="879"/>
      <c r="C93" s="879"/>
      <c r="D93" s="879"/>
      <c r="E93" s="879"/>
      <c r="F93" s="880"/>
      <c r="G93" s="878"/>
      <c r="H93" s="879"/>
      <c r="I93" s="879"/>
      <c r="J93" s="879"/>
      <c r="K93" s="880"/>
    </row>
    <row r="94" spans="1:11" ht="15.75" hidden="1" thickBot="1" x14ac:dyDescent="0.3">
      <c r="A94" s="878"/>
      <c r="B94" s="879"/>
      <c r="C94" s="879"/>
      <c r="D94" s="879"/>
      <c r="E94" s="879"/>
      <c r="F94" s="880"/>
      <c r="G94" s="878"/>
      <c r="H94" s="879"/>
      <c r="I94" s="879"/>
      <c r="J94" s="879"/>
      <c r="K94" s="880"/>
    </row>
    <row r="95" spans="1:11" ht="15.75" hidden="1" thickBot="1" x14ac:dyDescent="0.3">
      <c r="A95" s="878"/>
      <c r="B95" s="879"/>
      <c r="C95" s="879"/>
      <c r="D95" s="879"/>
      <c r="E95" s="879"/>
      <c r="F95" s="880"/>
      <c r="G95" s="878"/>
      <c r="H95" s="879"/>
      <c r="I95" s="879"/>
      <c r="J95" s="879"/>
      <c r="K95" s="880"/>
    </row>
    <row r="96" spans="1:11" ht="15.75" hidden="1" thickBot="1" x14ac:dyDescent="0.3">
      <c r="A96" s="878"/>
      <c r="B96" s="879"/>
      <c r="C96" s="879"/>
      <c r="D96" s="879"/>
      <c r="E96" s="879"/>
      <c r="F96" s="880"/>
      <c r="G96" s="878"/>
      <c r="H96" s="879"/>
      <c r="I96" s="879"/>
      <c r="J96" s="879"/>
      <c r="K96" s="880"/>
    </row>
    <row r="97" spans="1:11" ht="15.75" hidden="1" thickBot="1" x14ac:dyDescent="0.3">
      <c r="A97" s="878"/>
      <c r="B97" s="879"/>
      <c r="C97" s="879"/>
      <c r="D97" s="879"/>
      <c r="E97" s="879"/>
      <c r="F97" s="880"/>
      <c r="G97" s="878"/>
      <c r="H97" s="879"/>
      <c r="I97" s="879"/>
      <c r="J97" s="879"/>
      <c r="K97" s="880"/>
    </row>
    <row r="98" spans="1:11" ht="15.75" hidden="1" thickBot="1" x14ac:dyDescent="0.3">
      <c r="A98" s="878"/>
      <c r="B98" s="879"/>
      <c r="C98" s="879"/>
      <c r="D98" s="879"/>
      <c r="E98" s="879"/>
      <c r="F98" s="880"/>
      <c r="G98" s="878"/>
      <c r="H98" s="879"/>
      <c r="I98" s="879"/>
      <c r="J98" s="879"/>
      <c r="K98" s="880"/>
    </row>
    <row r="99" spans="1:11" ht="15.75" hidden="1" thickBot="1" x14ac:dyDescent="0.3">
      <c r="A99" s="878"/>
      <c r="B99" s="879"/>
      <c r="C99" s="879"/>
      <c r="D99" s="879"/>
      <c r="E99" s="879"/>
      <c r="F99" s="880"/>
      <c r="G99" s="878"/>
      <c r="H99" s="879"/>
      <c r="I99" s="879"/>
      <c r="J99" s="879"/>
      <c r="K99" s="880"/>
    </row>
    <row r="100" spans="1:11" ht="15.75" hidden="1" thickBot="1" x14ac:dyDescent="0.3">
      <c r="A100" s="1012" t="s">
        <v>817</v>
      </c>
      <c r="B100" s="1018"/>
      <c r="C100" s="1018"/>
      <c r="D100" s="1018"/>
      <c r="E100" s="1018"/>
      <c r="F100" s="1019"/>
      <c r="G100" s="1012" t="s">
        <v>818</v>
      </c>
      <c r="H100" s="1018"/>
      <c r="I100" s="1018"/>
      <c r="J100" s="1018"/>
      <c r="K100" s="1019"/>
    </row>
    <row r="101" spans="1:11" ht="15.75" hidden="1" thickBot="1" x14ac:dyDescent="0.3">
      <c r="A101" s="1020"/>
      <c r="B101" s="1021"/>
      <c r="C101" s="1021"/>
      <c r="D101" s="1021"/>
      <c r="E101" s="1021"/>
      <c r="F101" s="1022"/>
      <c r="G101" s="1020"/>
      <c r="H101" s="1021"/>
      <c r="I101" s="1021"/>
      <c r="J101" s="1021"/>
      <c r="K101" s="1022"/>
    </row>
    <row r="102" spans="1:11" ht="15.75" hidden="1" thickBot="1" x14ac:dyDescent="0.3">
      <c r="A102" s="878" t="s">
        <v>453</v>
      </c>
      <c r="B102" s="879"/>
      <c r="C102" s="879"/>
      <c r="D102" s="879"/>
      <c r="E102" s="879"/>
      <c r="F102" s="880"/>
      <c r="G102" s="878" t="s">
        <v>454</v>
      </c>
      <c r="H102" s="879"/>
      <c r="I102" s="879"/>
      <c r="J102" s="879"/>
      <c r="K102" s="880"/>
    </row>
    <row r="103" spans="1:11" ht="15.75" hidden="1" thickBot="1" x14ac:dyDescent="0.3">
      <c r="A103" s="878"/>
      <c r="B103" s="879"/>
      <c r="C103" s="879"/>
      <c r="D103" s="879"/>
      <c r="E103" s="879"/>
      <c r="F103" s="880"/>
      <c r="G103" s="878"/>
      <c r="H103" s="879"/>
      <c r="I103" s="879"/>
      <c r="J103" s="879"/>
      <c r="K103" s="880"/>
    </row>
    <row r="104" spans="1:11" ht="15.75" hidden="1" thickBot="1" x14ac:dyDescent="0.3">
      <c r="A104" s="878"/>
      <c r="B104" s="879"/>
      <c r="C104" s="879"/>
      <c r="D104" s="879"/>
      <c r="E104" s="879"/>
      <c r="F104" s="880"/>
      <c r="G104" s="878"/>
      <c r="H104" s="879"/>
      <c r="I104" s="879"/>
      <c r="J104" s="879"/>
      <c r="K104" s="880"/>
    </row>
    <row r="105" spans="1:11" ht="15.75" hidden="1" thickBot="1" x14ac:dyDescent="0.3">
      <c r="A105" s="878"/>
      <c r="B105" s="879"/>
      <c r="C105" s="879"/>
      <c r="D105" s="879"/>
      <c r="E105" s="879"/>
      <c r="F105" s="880"/>
      <c r="G105" s="878"/>
      <c r="H105" s="879"/>
      <c r="I105" s="879"/>
      <c r="J105" s="879"/>
      <c r="K105" s="880"/>
    </row>
    <row r="106" spans="1:11" ht="15.75" hidden="1" thickBot="1" x14ac:dyDescent="0.3">
      <c r="A106" s="878"/>
      <c r="B106" s="879"/>
      <c r="C106" s="879"/>
      <c r="D106" s="879"/>
      <c r="E106" s="879"/>
      <c r="F106" s="880"/>
      <c r="G106" s="878"/>
      <c r="H106" s="879"/>
      <c r="I106" s="879"/>
      <c r="J106" s="879"/>
      <c r="K106" s="880"/>
    </row>
    <row r="107" spans="1:11" ht="15.75" hidden="1" thickBot="1" x14ac:dyDescent="0.3">
      <c r="A107" s="878"/>
      <c r="B107" s="879"/>
      <c r="C107" s="879"/>
      <c r="D107" s="879"/>
      <c r="E107" s="879"/>
      <c r="F107" s="880"/>
      <c r="G107" s="878"/>
      <c r="H107" s="879"/>
      <c r="I107" s="879"/>
      <c r="J107" s="879"/>
      <c r="K107" s="880"/>
    </row>
    <row r="108" spans="1:11" ht="15.75" hidden="1" thickBot="1" x14ac:dyDescent="0.3">
      <c r="A108" s="878"/>
      <c r="B108" s="879"/>
      <c r="C108" s="879"/>
      <c r="D108" s="879"/>
      <c r="E108" s="879"/>
      <c r="F108" s="880"/>
      <c r="G108" s="878"/>
      <c r="H108" s="879"/>
      <c r="I108" s="879"/>
      <c r="J108" s="879"/>
      <c r="K108" s="880"/>
    </row>
    <row r="109" spans="1:11" ht="15.75" hidden="1" thickBot="1" x14ac:dyDescent="0.3">
      <c r="A109" s="878"/>
      <c r="B109" s="879"/>
      <c r="C109" s="879"/>
      <c r="D109" s="879"/>
      <c r="E109" s="879"/>
      <c r="F109" s="880"/>
      <c r="G109" s="878"/>
      <c r="H109" s="879"/>
      <c r="I109" s="879"/>
      <c r="J109" s="879"/>
      <c r="K109" s="880"/>
    </row>
    <row r="110" spans="1:11" ht="15.75" hidden="1" thickBot="1" x14ac:dyDescent="0.3">
      <c r="A110" s="878"/>
      <c r="B110" s="879"/>
      <c r="C110" s="879"/>
      <c r="D110" s="879"/>
      <c r="E110" s="879"/>
      <c r="F110" s="880"/>
      <c r="G110" s="878"/>
      <c r="H110" s="879"/>
      <c r="I110" s="879"/>
      <c r="J110" s="879"/>
      <c r="K110" s="880"/>
    </row>
    <row r="111" spans="1:11" ht="15.75" hidden="1" thickBot="1" x14ac:dyDescent="0.3">
      <c r="A111" s="878"/>
      <c r="B111" s="879"/>
      <c r="C111" s="879"/>
      <c r="D111" s="879"/>
      <c r="E111" s="879"/>
      <c r="F111" s="880"/>
      <c r="G111" s="878"/>
      <c r="H111" s="879"/>
      <c r="I111" s="879"/>
      <c r="J111" s="879"/>
      <c r="K111" s="880"/>
    </row>
    <row r="112" spans="1:11" ht="15.75" hidden="1" thickBot="1" x14ac:dyDescent="0.3">
      <c r="A112" s="878"/>
      <c r="B112" s="879"/>
      <c r="C112" s="879"/>
      <c r="D112" s="879"/>
      <c r="E112" s="879"/>
      <c r="F112" s="880"/>
      <c r="G112" s="878"/>
      <c r="H112" s="879"/>
      <c r="I112" s="879"/>
      <c r="J112" s="879"/>
      <c r="K112" s="880"/>
    </row>
    <row r="113" spans="1:11" ht="15.75" hidden="1" thickBot="1" x14ac:dyDescent="0.3">
      <c r="A113" s="878"/>
      <c r="B113" s="879"/>
      <c r="C113" s="879"/>
      <c r="D113" s="879"/>
      <c r="E113" s="879"/>
      <c r="F113" s="880"/>
      <c r="G113" s="878"/>
      <c r="H113" s="879"/>
      <c r="I113" s="879"/>
      <c r="J113" s="879"/>
      <c r="K113" s="880"/>
    </row>
    <row r="114" spans="1:11" ht="15.75" hidden="1" thickBot="1" x14ac:dyDescent="0.3">
      <c r="A114" s="878"/>
      <c r="B114" s="879"/>
      <c r="C114" s="879"/>
      <c r="D114" s="879"/>
      <c r="E114" s="879"/>
      <c r="F114" s="880"/>
      <c r="G114" s="878"/>
      <c r="H114" s="879"/>
      <c r="I114" s="879"/>
      <c r="J114" s="879"/>
      <c r="K114" s="880"/>
    </row>
    <row r="115" spans="1:11" ht="15.75" hidden="1" thickBot="1" x14ac:dyDescent="0.3">
      <c r="A115" s="878"/>
      <c r="B115" s="879"/>
      <c r="C115" s="879"/>
      <c r="D115" s="879"/>
      <c r="E115" s="879"/>
      <c r="F115" s="880"/>
      <c r="G115" s="878"/>
      <c r="H115" s="879"/>
      <c r="I115" s="879"/>
      <c r="J115" s="879"/>
      <c r="K115" s="880"/>
    </row>
    <row r="116" spans="1:11" ht="15.75" hidden="1" thickBot="1" x14ac:dyDescent="0.3">
      <c r="A116" s="1023" t="s">
        <v>607</v>
      </c>
      <c r="B116" s="1024"/>
      <c r="C116" s="1024"/>
      <c r="D116" s="1024"/>
      <c r="E116" s="1024"/>
      <c r="F116" s="1025"/>
      <c r="G116" s="1012" t="s">
        <v>608</v>
      </c>
      <c r="H116" s="1018"/>
      <c r="I116" s="1018"/>
      <c r="J116" s="1018"/>
      <c r="K116" s="1019"/>
    </row>
    <row r="117" spans="1:11" ht="15.75" hidden="1" thickBot="1" x14ac:dyDescent="0.3">
      <c r="A117" s="1026"/>
      <c r="B117" s="1027"/>
      <c r="C117" s="1027"/>
      <c r="D117" s="1027"/>
      <c r="E117" s="1027"/>
      <c r="F117" s="1028"/>
      <c r="G117" s="1020"/>
      <c r="H117" s="1021"/>
      <c r="I117" s="1021"/>
      <c r="J117" s="1021"/>
      <c r="K117" s="1022"/>
    </row>
    <row r="118" spans="1:11" ht="15.75" hidden="1" thickBot="1" x14ac:dyDescent="0.3">
      <c r="A118" s="878" t="s">
        <v>453</v>
      </c>
      <c r="B118" s="879"/>
      <c r="C118" s="879"/>
      <c r="D118" s="879"/>
      <c r="E118" s="879"/>
      <c r="F118" s="880"/>
      <c r="G118" s="878" t="s">
        <v>454</v>
      </c>
      <c r="H118" s="879"/>
      <c r="I118" s="879"/>
      <c r="J118" s="879"/>
      <c r="K118" s="880"/>
    </row>
    <row r="119" spans="1:11" ht="15.75" hidden="1" thickBot="1" x14ac:dyDescent="0.3">
      <c r="A119" s="878"/>
      <c r="B119" s="879"/>
      <c r="C119" s="879"/>
      <c r="D119" s="879"/>
      <c r="E119" s="879"/>
      <c r="F119" s="880"/>
      <c r="G119" s="878"/>
      <c r="H119" s="879"/>
      <c r="I119" s="879"/>
      <c r="J119" s="879"/>
      <c r="K119" s="880"/>
    </row>
    <row r="120" spans="1:11" ht="15.75" hidden="1" thickBot="1" x14ac:dyDescent="0.3">
      <c r="A120" s="878"/>
      <c r="B120" s="879"/>
      <c r="C120" s="879"/>
      <c r="D120" s="879"/>
      <c r="E120" s="879"/>
      <c r="F120" s="880"/>
      <c r="G120" s="878"/>
      <c r="H120" s="879"/>
      <c r="I120" s="879"/>
      <c r="J120" s="879"/>
      <c r="K120" s="880"/>
    </row>
    <row r="121" spans="1:11" ht="15.75" hidden="1" thickBot="1" x14ac:dyDescent="0.3">
      <c r="A121" s="878"/>
      <c r="B121" s="879"/>
      <c r="C121" s="879"/>
      <c r="D121" s="879"/>
      <c r="E121" s="879"/>
      <c r="F121" s="880"/>
      <c r="G121" s="878"/>
      <c r="H121" s="879"/>
      <c r="I121" s="879"/>
      <c r="J121" s="879"/>
      <c r="K121" s="880"/>
    </row>
    <row r="122" spans="1:11" ht="15.75" hidden="1" thickBot="1" x14ac:dyDescent="0.3">
      <c r="A122" s="878"/>
      <c r="B122" s="879"/>
      <c r="C122" s="879"/>
      <c r="D122" s="879"/>
      <c r="E122" s="879"/>
      <c r="F122" s="880"/>
      <c r="G122" s="878"/>
      <c r="H122" s="879"/>
      <c r="I122" s="879"/>
      <c r="J122" s="879"/>
      <c r="K122" s="880"/>
    </row>
    <row r="123" spans="1:11" ht="15.75" hidden="1" thickBot="1" x14ac:dyDescent="0.3">
      <c r="A123" s="878"/>
      <c r="B123" s="879"/>
      <c r="C123" s="879"/>
      <c r="D123" s="879"/>
      <c r="E123" s="879"/>
      <c r="F123" s="880"/>
      <c r="G123" s="878"/>
      <c r="H123" s="879"/>
      <c r="I123" s="879"/>
      <c r="J123" s="879"/>
      <c r="K123" s="880"/>
    </row>
    <row r="124" spans="1:11" ht="15.75" hidden="1" thickBot="1" x14ac:dyDescent="0.3">
      <c r="A124" s="878"/>
      <c r="B124" s="879"/>
      <c r="C124" s="879"/>
      <c r="D124" s="879"/>
      <c r="E124" s="879"/>
      <c r="F124" s="880"/>
      <c r="G124" s="878"/>
      <c r="H124" s="879"/>
      <c r="I124" s="879"/>
      <c r="J124" s="879"/>
      <c r="K124" s="880"/>
    </row>
    <row r="125" spans="1:11" ht="15.75" hidden="1" thickBot="1" x14ac:dyDescent="0.3">
      <c r="A125" s="878"/>
      <c r="B125" s="879"/>
      <c r="C125" s="879"/>
      <c r="D125" s="879"/>
      <c r="E125" s="879"/>
      <c r="F125" s="880"/>
      <c r="G125" s="878"/>
      <c r="H125" s="879"/>
      <c r="I125" s="879"/>
      <c r="J125" s="879"/>
      <c r="K125" s="880"/>
    </row>
    <row r="126" spans="1:11" ht="15.75" hidden="1" thickBot="1" x14ac:dyDescent="0.3">
      <c r="A126" s="878"/>
      <c r="B126" s="879"/>
      <c r="C126" s="879"/>
      <c r="D126" s="879"/>
      <c r="E126" s="879"/>
      <c r="F126" s="880"/>
      <c r="G126" s="878"/>
      <c r="H126" s="879"/>
      <c r="I126" s="879"/>
      <c r="J126" s="879"/>
      <c r="K126" s="880"/>
    </row>
    <row r="127" spans="1:11" ht="15.75" hidden="1" thickBot="1" x14ac:dyDescent="0.3">
      <c r="A127" s="878"/>
      <c r="B127" s="879"/>
      <c r="C127" s="879"/>
      <c r="D127" s="879"/>
      <c r="E127" s="879"/>
      <c r="F127" s="880"/>
      <c r="G127" s="878"/>
      <c r="H127" s="879"/>
      <c r="I127" s="879"/>
      <c r="J127" s="879"/>
      <c r="K127" s="880"/>
    </row>
    <row r="128" spans="1:11" ht="15.75" hidden="1" thickBot="1" x14ac:dyDescent="0.3">
      <c r="A128" s="878"/>
      <c r="B128" s="879"/>
      <c r="C128" s="879"/>
      <c r="D128" s="879"/>
      <c r="E128" s="879"/>
      <c r="F128" s="880"/>
      <c r="G128" s="878"/>
      <c r="H128" s="879"/>
      <c r="I128" s="879"/>
      <c r="J128" s="879"/>
      <c r="K128" s="880"/>
    </row>
    <row r="129" spans="1:11" ht="15.75" hidden="1" thickBot="1" x14ac:dyDescent="0.3">
      <c r="A129" s="878"/>
      <c r="B129" s="879"/>
      <c r="C129" s="879"/>
      <c r="D129" s="879"/>
      <c r="E129" s="879"/>
      <c r="F129" s="880"/>
      <c r="G129" s="878"/>
      <c r="H129" s="879"/>
      <c r="I129" s="879"/>
      <c r="J129" s="879"/>
      <c r="K129" s="880"/>
    </row>
    <row r="130" spans="1:11" ht="15.75" hidden="1" thickBot="1" x14ac:dyDescent="0.3">
      <c r="A130" s="878"/>
      <c r="B130" s="879"/>
      <c r="C130" s="879"/>
      <c r="D130" s="879"/>
      <c r="E130" s="879"/>
      <c r="F130" s="880"/>
      <c r="G130" s="878"/>
      <c r="H130" s="879"/>
      <c r="I130" s="879"/>
      <c r="J130" s="879"/>
      <c r="K130" s="880"/>
    </row>
    <row r="131" spans="1:11" ht="15.75" hidden="1" thickBot="1" x14ac:dyDescent="0.3">
      <c r="A131" s="878"/>
      <c r="B131" s="879"/>
      <c r="C131" s="879"/>
      <c r="D131" s="879"/>
      <c r="E131" s="879"/>
      <c r="F131" s="880"/>
      <c r="G131" s="878"/>
      <c r="H131" s="879"/>
      <c r="I131" s="879"/>
      <c r="J131" s="879"/>
      <c r="K131" s="880"/>
    </row>
    <row r="132" spans="1:11" ht="15.75" hidden="1" thickBot="1" x14ac:dyDescent="0.3">
      <c r="A132" s="1023" t="s">
        <v>1063</v>
      </c>
      <c r="B132" s="1024"/>
      <c r="C132" s="1024"/>
      <c r="D132" s="1024"/>
      <c r="E132" s="1024"/>
      <c r="F132" s="1025"/>
      <c r="G132" s="1012" t="s">
        <v>1064</v>
      </c>
      <c r="H132" s="1018"/>
      <c r="I132" s="1018"/>
      <c r="J132" s="1018"/>
      <c r="K132" s="1019"/>
    </row>
    <row r="133" spans="1:11" ht="15.75" hidden="1" thickBot="1" x14ac:dyDescent="0.3">
      <c r="A133" s="1026"/>
      <c r="B133" s="1027"/>
      <c r="C133" s="1027"/>
      <c r="D133" s="1027"/>
      <c r="E133" s="1027"/>
      <c r="F133" s="1028"/>
      <c r="G133" s="1020"/>
      <c r="H133" s="1021"/>
      <c r="I133" s="1021"/>
      <c r="J133" s="1021"/>
      <c r="K133" s="1022"/>
    </row>
    <row r="134" spans="1:11" x14ac:dyDescent="0.25">
      <c r="A134" s="875" t="s">
        <v>502</v>
      </c>
      <c r="B134" s="876"/>
      <c r="C134" s="876"/>
      <c r="D134" s="876"/>
      <c r="E134" s="876"/>
      <c r="F134" s="877"/>
      <c r="G134" s="875" t="s">
        <v>503</v>
      </c>
      <c r="H134" s="876"/>
      <c r="I134" s="876"/>
      <c r="J134" s="876"/>
      <c r="K134" s="877"/>
    </row>
    <row r="135" spans="1:11" x14ac:dyDescent="0.25">
      <c r="A135" s="878"/>
      <c r="B135" s="879"/>
      <c r="C135" s="879"/>
      <c r="D135" s="879"/>
      <c r="E135" s="879"/>
      <c r="F135" s="880"/>
      <c r="G135" s="878"/>
      <c r="H135" s="879"/>
      <c r="I135" s="879"/>
      <c r="J135" s="879"/>
      <c r="K135" s="880"/>
    </row>
    <row r="136" spans="1:11" x14ac:dyDescent="0.25">
      <c r="A136" s="878"/>
      <c r="B136" s="879"/>
      <c r="C136" s="879"/>
      <c r="D136" s="879"/>
      <c r="E136" s="879"/>
      <c r="F136" s="880"/>
      <c r="G136" s="878"/>
      <c r="H136" s="879"/>
      <c r="I136" s="879"/>
      <c r="J136" s="879"/>
      <c r="K136" s="880"/>
    </row>
    <row r="137" spans="1:11" x14ac:dyDescent="0.25">
      <c r="A137" s="878"/>
      <c r="B137" s="879"/>
      <c r="C137" s="879"/>
      <c r="D137" s="879"/>
      <c r="E137" s="879"/>
      <c r="F137" s="880"/>
      <c r="G137" s="878"/>
      <c r="H137" s="879"/>
      <c r="I137" s="879"/>
      <c r="J137" s="879"/>
      <c r="K137" s="880"/>
    </row>
    <row r="138" spans="1:11" x14ac:dyDescent="0.25">
      <c r="A138" s="878"/>
      <c r="B138" s="879"/>
      <c r="C138" s="879"/>
      <c r="D138" s="879"/>
      <c r="E138" s="879"/>
      <c r="F138" s="880"/>
      <c r="G138" s="878"/>
      <c r="H138" s="879"/>
      <c r="I138" s="879"/>
      <c r="J138" s="879"/>
      <c r="K138" s="880"/>
    </row>
    <row r="139" spans="1:11" x14ac:dyDescent="0.25">
      <c r="A139" s="878"/>
      <c r="B139" s="879"/>
      <c r="C139" s="879"/>
      <c r="D139" s="879"/>
      <c r="E139" s="879"/>
      <c r="F139" s="880"/>
      <c r="G139" s="878"/>
      <c r="H139" s="879"/>
      <c r="I139" s="879"/>
      <c r="J139" s="879"/>
      <c r="K139" s="880"/>
    </row>
    <row r="140" spans="1:11" x14ac:dyDescent="0.25">
      <c r="A140" s="878"/>
      <c r="B140" s="879"/>
      <c r="C140" s="879"/>
      <c r="D140" s="879"/>
      <c r="E140" s="879"/>
      <c r="F140" s="880"/>
      <c r="G140" s="878"/>
      <c r="H140" s="879"/>
      <c r="I140" s="879"/>
      <c r="J140" s="879"/>
      <c r="K140" s="880"/>
    </row>
    <row r="141" spans="1:11" x14ac:dyDescent="0.25">
      <c r="A141" s="878"/>
      <c r="B141" s="879"/>
      <c r="C141" s="879"/>
      <c r="D141" s="879"/>
      <c r="E141" s="879"/>
      <c r="F141" s="880"/>
      <c r="G141" s="878"/>
      <c r="H141" s="879"/>
      <c r="I141" s="879"/>
      <c r="J141" s="879"/>
      <c r="K141" s="880"/>
    </row>
    <row r="142" spans="1:11" x14ac:dyDescent="0.25">
      <c r="A142" s="878"/>
      <c r="B142" s="879"/>
      <c r="C142" s="879"/>
      <c r="D142" s="879"/>
      <c r="E142" s="879"/>
      <c r="F142" s="880"/>
      <c r="G142" s="878"/>
      <c r="H142" s="879"/>
      <c r="I142" s="879"/>
      <c r="J142" s="879"/>
      <c r="K142" s="880"/>
    </row>
    <row r="143" spans="1:11" x14ac:dyDescent="0.25">
      <c r="A143" s="878"/>
      <c r="B143" s="879"/>
      <c r="C143" s="879"/>
      <c r="D143" s="879"/>
      <c r="E143" s="879"/>
      <c r="F143" s="880"/>
      <c r="G143" s="878"/>
      <c r="H143" s="879"/>
      <c r="I143" s="879"/>
      <c r="J143" s="879"/>
      <c r="K143" s="880"/>
    </row>
    <row r="144" spans="1:11" x14ac:dyDescent="0.25">
      <c r="A144" s="878"/>
      <c r="B144" s="879"/>
      <c r="C144" s="879"/>
      <c r="D144" s="879"/>
      <c r="E144" s="879"/>
      <c r="F144" s="880"/>
      <c r="G144" s="878"/>
      <c r="H144" s="879"/>
      <c r="I144" s="879"/>
      <c r="J144" s="879"/>
      <c r="K144" s="880"/>
    </row>
    <row r="145" spans="1:11" x14ac:dyDescent="0.25">
      <c r="A145" s="878"/>
      <c r="B145" s="879"/>
      <c r="C145" s="879"/>
      <c r="D145" s="879"/>
      <c r="E145" s="879"/>
      <c r="F145" s="880"/>
      <c r="G145" s="878"/>
      <c r="H145" s="879"/>
      <c r="I145" s="879"/>
      <c r="J145" s="879"/>
      <c r="K145" s="880"/>
    </row>
    <row r="146" spans="1:11" x14ac:dyDescent="0.25">
      <c r="A146" s="878"/>
      <c r="B146" s="879"/>
      <c r="C146" s="879"/>
      <c r="D146" s="879"/>
      <c r="E146" s="879"/>
      <c r="F146" s="880"/>
      <c r="G146" s="878"/>
      <c r="H146" s="879"/>
      <c r="I146" s="879"/>
      <c r="J146" s="879"/>
      <c r="K146" s="880"/>
    </row>
    <row r="147" spans="1:11" ht="15.75" thickBot="1" x14ac:dyDescent="0.3">
      <c r="A147" s="878"/>
      <c r="B147" s="879"/>
      <c r="C147" s="879"/>
      <c r="D147" s="879"/>
      <c r="E147" s="879"/>
      <c r="F147" s="880"/>
      <c r="G147" s="878"/>
      <c r="H147" s="879"/>
      <c r="I147" s="879"/>
      <c r="J147" s="879"/>
      <c r="K147" s="880"/>
    </row>
    <row r="148" spans="1:11" x14ac:dyDescent="0.25">
      <c r="A148" s="1023" t="s">
        <v>1225</v>
      </c>
      <c r="B148" s="1024"/>
      <c r="C148" s="1024"/>
      <c r="D148" s="1024"/>
      <c r="E148" s="1024"/>
      <c r="F148" s="1025"/>
      <c r="G148" s="1012" t="s">
        <v>1226</v>
      </c>
      <c r="H148" s="1018"/>
      <c r="I148" s="1018"/>
      <c r="J148" s="1018"/>
      <c r="K148" s="1019"/>
    </row>
    <row r="149" spans="1:11" ht="15.75" thickBot="1" x14ac:dyDescent="0.3">
      <c r="A149" s="1026"/>
      <c r="B149" s="1027"/>
      <c r="C149" s="1027"/>
      <c r="D149" s="1027"/>
      <c r="E149" s="1027"/>
      <c r="F149" s="1028"/>
      <c r="G149" s="1020"/>
      <c r="H149" s="1021"/>
      <c r="I149" s="1021"/>
      <c r="J149" s="1021"/>
      <c r="K149" s="1022"/>
    </row>
    <row r="150" spans="1:11" x14ac:dyDescent="0.25">
      <c r="A150" s="875" t="s">
        <v>504</v>
      </c>
      <c r="B150" s="876"/>
      <c r="C150" s="876"/>
      <c r="D150" s="876"/>
      <c r="E150" s="876"/>
      <c r="F150" s="877"/>
      <c r="G150" s="875"/>
      <c r="H150" s="876"/>
      <c r="I150" s="876"/>
      <c r="J150" s="876"/>
      <c r="K150" s="877"/>
    </row>
    <row r="151" spans="1:11" x14ac:dyDescent="0.25">
      <c r="A151" s="878"/>
      <c r="B151" s="879"/>
      <c r="C151" s="879"/>
      <c r="D151" s="879"/>
      <c r="E151" s="879"/>
      <c r="F151" s="880"/>
      <c r="G151" s="878"/>
      <c r="H151" s="879"/>
      <c r="I151" s="879"/>
      <c r="J151" s="879"/>
      <c r="K151" s="880"/>
    </row>
    <row r="152" spans="1:11" x14ac:dyDescent="0.25">
      <c r="A152" s="878"/>
      <c r="B152" s="879"/>
      <c r="C152" s="879"/>
      <c r="D152" s="879"/>
      <c r="E152" s="879"/>
      <c r="F152" s="880"/>
      <c r="G152" s="878"/>
      <c r="H152" s="879"/>
      <c r="I152" s="879"/>
      <c r="J152" s="879"/>
      <c r="K152" s="880"/>
    </row>
    <row r="153" spans="1:11" x14ac:dyDescent="0.25">
      <c r="A153" s="878"/>
      <c r="B153" s="879"/>
      <c r="C153" s="879"/>
      <c r="D153" s="879"/>
      <c r="E153" s="879"/>
      <c r="F153" s="880"/>
      <c r="G153" s="878"/>
      <c r="H153" s="879"/>
      <c r="I153" s="879"/>
      <c r="J153" s="879"/>
      <c r="K153" s="880"/>
    </row>
    <row r="154" spans="1:11" x14ac:dyDescent="0.25">
      <c r="A154" s="878"/>
      <c r="B154" s="879"/>
      <c r="C154" s="879"/>
      <c r="D154" s="879"/>
      <c r="E154" s="879"/>
      <c r="F154" s="880"/>
      <c r="G154" s="878"/>
      <c r="H154" s="879"/>
      <c r="I154" s="879"/>
      <c r="J154" s="879"/>
      <c r="K154" s="880"/>
    </row>
    <row r="155" spans="1:11" x14ac:dyDescent="0.25">
      <c r="A155" s="878"/>
      <c r="B155" s="879"/>
      <c r="C155" s="879"/>
      <c r="D155" s="879"/>
      <c r="E155" s="879"/>
      <c r="F155" s="880"/>
      <c r="G155" s="878"/>
      <c r="H155" s="879"/>
      <c r="I155" s="879"/>
      <c r="J155" s="879"/>
      <c r="K155" s="880"/>
    </row>
    <row r="156" spans="1:11" x14ac:dyDescent="0.25">
      <c r="A156" s="878"/>
      <c r="B156" s="879"/>
      <c r="C156" s="879"/>
      <c r="D156" s="879"/>
      <c r="E156" s="879"/>
      <c r="F156" s="880"/>
      <c r="G156" s="878"/>
      <c r="H156" s="879"/>
      <c r="I156" s="879"/>
      <c r="J156" s="879"/>
      <c r="K156" s="880"/>
    </row>
    <row r="157" spans="1:11" x14ac:dyDescent="0.25">
      <c r="A157" s="878"/>
      <c r="B157" s="879"/>
      <c r="C157" s="879"/>
      <c r="D157" s="879"/>
      <c r="E157" s="879"/>
      <c r="F157" s="880"/>
      <c r="G157" s="878"/>
      <c r="H157" s="879"/>
      <c r="I157" s="879"/>
      <c r="J157" s="879"/>
      <c r="K157" s="880"/>
    </row>
    <row r="158" spans="1:11" x14ac:dyDescent="0.25">
      <c r="A158" s="878"/>
      <c r="B158" s="879"/>
      <c r="C158" s="879"/>
      <c r="D158" s="879"/>
      <c r="E158" s="879"/>
      <c r="F158" s="880"/>
      <c r="G158" s="878"/>
      <c r="H158" s="879"/>
      <c r="I158" s="879"/>
      <c r="J158" s="879"/>
      <c r="K158" s="880"/>
    </row>
    <row r="159" spans="1:11" x14ac:dyDescent="0.25">
      <c r="A159" s="878"/>
      <c r="B159" s="879"/>
      <c r="C159" s="879"/>
      <c r="D159" s="879"/>
      <c r="E159" s="879"/>
      <c r="F159" s="880"/>
      <c r="G159" s="878"/>
      <c r="H159" s="879"/>
      <c r="I159" s="879"/>
      <c r="J159" s="879"/>
      <c r="K159" s="880"/>
    </row>
    <row r="160" spans="1:11" x14ac:dyDescent="0.25">
      <c r="A160" s="878"/>
      <c r="B160" s="879"/>
      <c r="C160" s="879"/>
      <c r="D160" s="879"/>
      <c r="E160" s="879"/>
      <c r="F160" s="880"/>
      <c r="G160" s="878"/>
      <c r="H160" s="879"/>
      <c r="I160" s="879"/>
      <c r="J160" s="879"/>
      <c r="K160" s="880"/>
    </row>
    <row r="161" spans="1:11" x14ac:dyDescent="0.25">
      <c r="A161" s="878"/>
      <c r="B161" s="879"/>
      <c r="C161" s="879"/>
      <c r="D161" s="879"/>
      <c r="E161" s="879"/>
      <c r="F161" s="880"/>
      <c r="G161" s="878"/>
      <c r="H161" s="879"/>
      <c r="I161" s="879"/>
      <c r="J161" s="879"/>
      <c r="K161" s="880"/>
    </row>
    <row r="162" spans="1:11" x14ac:dyDescent="0.25">
      <c r="A162" s="878"/>
      <c r="B162" s="879"/>
      <c r="C162" s="879"/>
      <c r="D162" s="879"/>
      <c r="E162" s="879"/>
      <c r="F162" s="880"/>
      <c r="G162" s="878"/>
      <c r="H162" s="879"/>
      <c r="I162" s="879"/>
      <c r="J162" s="879"/>
      <c r="K162" s="880"/>
    </row>
    <row r="163" spans="1:11" ht="15.75" thickBot="1" x14ac:dyDescent="0.3">
      <c r="A163" s="878"/>
      <c r="B163" s="879"/>
      <c r="C163" s="879"/>
      <c r="D163" s="879"/>
      <c r="E163" s="879"/>
      <c r="F163" s="880"/>
      <c r="G163" s="878"/>
      <c r="H163" s="879"/>
      <c r="I163" s="879"/>
      <c r="J163" s="879"/>
      <c r="K163" s="880"/>
    </row>
    <row r="164" spans="1:11" x14ac:dyDescent="0.25">
      <c r="A164" s="1012" t="s">
        <v>1227</v>
      </c>
      <c r="B164" s="1018"/>
      <c r="C164" s="1018"/>
      <c r="D164" s="1018"/>
      <c r="E164" s="1018"/>
      <c r="F164" s="1019"/>
      <c r="G164" s="1012" t="s">
        <v>1228</v>
      </c>
      <c r="H164" s="1018"/>
      <c r="I164" s="1018"/>
      <c r="J164" s="1018"/>
      <c r="K164" s="1019"/>
    </row>
    <row r="165" spans="1:11" ht="15.75" thickBot="1" x14ac:dyDescent="0.3">
      <c r="A165" s="1020"/>
      <c r="B165" s="1021"/>
      <c r="C165" s="1021"/>
      <c r="D165" s="1021"/>
      <c r="E165" s="1021"/>
      <c r="F165" s="1022"/>
      <c r="G165" s="1020"/>
      <c r="H165" s="1021"/>
      <c r="I165" s="1021"/>
      <c r="J165" s="1021"/>
      <c r="K165" s="1022"/>
    </row>
    <row r="166" spans="1:11" ht="0.75" customHeight="1" thickBot="1" x14ac:dyDescent="0.3">
      <c r="A166" s="1026"/>
      <c r="B166" s="1027"/>
      <c r="C166" s="1027"/>
      <c r="D166" s="1027"/>
      <c r="E166" s="1027"/>
      <c r="F166" s="1028"/>
      <c r="G166" s="1020"/>
      <c r="H166" s="1021"/>
      <c r="I166" s="1021"/>
      <c r="J166" s="1021"/>
      <c r="K166" s="1022"/>
    </row>
    <row r="167" spans="1:11" x14ac:dyDescent="0.25">
      <c r="A167" s="875" t="s">
        <v>502</v>
      </c>
      <c r="B167" s="876"/>
      <c r="C167" s="876"/>
      <c r="D167" s="876"/>
      <c r="E167" s="876"/>
      <c r="F167" s="877"/>
      <c r="G167" s="875" t="s">
        <v>503</v>
      </c>
      <c r="H167" s="876"/>
      <c r="I167" s="876"/>
      <c r="J167" s="876"/>
      <c r="K167" s="877"/>
    </row>
    <row r="168" spans="1:11" x14ac:dyDescent="0.25">
      <c r="A168" s="878"/>
      <c r="B168" s="879"/>
      <c r="C168" s="879"/>
      <c r="D168" s="879"/>
      <c r="E168" s="879"/>
      <c r="F168" s="880"/>
      <c r="G168" s="878"/>
      <c r="H168" s="879"/>
      <c r="I168" s="879"/>
      <c r="J168" s="879"/>
      <c r="K168" s="880"/>
    </row>
    <row r="169" spans="1:11" x14ac:dyDescent="0.25">
      <c r="A169" s="878"/>
      <c r="B169" s="879"/>
      <c r="C169" s="879"/>
      <c r="D169" s="879"/>
      <c r="E169" s="879"/>
      <c r="F169" s="880"/>
      <c r="G169" s="878"/>
      <c r="H169" s="879"/>
      <c r="I169" s="879"/>
      <c r="J169" s="879"/>
      <c r="K169" s="880"/>
    </row>
    <row r="170" spans="1:11" x14ac:dyDescent="0.25">
      <c r="A170" s="878"/>
      <c r="B170" s="879"/>
      <c r="C170" s="879"/>
      <c r="D170" s="879"/>
      <c r="E170" s="879"/>
      <c r="F170" s="880"/>
      <c r="G170" s="878"/>
      <c r="H170" s="879"/>
      <c r="I170" s="879"/>
      <c r="J170" s="879"/>
      <c r="K170" s="880"/>
    </row>
    <row r="171" spans="1:11" x14ac:dyDescent="0.25">
      <c r="A171" s="878"/>
      <c r="B171" s="879"/>
      <c r="C171" s="879"/>
      <c r="D171" s="879"/>
      <c r="E171" s="879"/>
      <c r="F171" s="880"/>
      <c r="G171" s="878"/>
      <c r="H171" s="879"/>
      <c r="I171" s="879"/>
      <c r="J171" s="879"/>
      <c r="K171" s="880"/>
    </row>
    <row r="172" spans="1:11" x14ac:dyDescent="0.25">
      <c r="A172" s="878"/>
      <c r="B172" s="879"/>
      <c r="C172" s="879"/>
      <c r="D172" s="879"/>
      <c r="E172" s="879"/>
      <c r="F172" s="880"/>
      <c r="G172" s="878"/>
      <c r="H172" s="879"/>
      <c r="I172" s="879"/>
      <c r="J172" s="879"/>
      <c r="K172" s="880"/>
    </row>
    <row r="173" spans="1:11" x14ac:dyDescent="0.25">
      <c r="A173" s="878"/>
      <c r="B173" s="879"/>
      <c r="C173" s="879"/>
      <c r="D173" s="879"/>
      <c r="E173" s="879"/>
      <c r="F173" s="880"/>
      <c r="G173" s="878"/>
      <c r="H173" s="879"/>
      <c r="I173" s="879"/>
      <c r="J173" s="879"/>
      <c r="K173" s="880"/>
    </row>
    <row r="174" spans="1:11" x14ac:dyDescent="0.25">
      <c r="A174" s="878"/>
      <c r="B174" s="879"/>
      <c r="C174" s="879"/>
      <c r="D174" s="879"/>
      <c r="E174" s="879"/>
      <c r="F174" s="880"/>
      <c r="G174" s="878"/>
      <c r="H174" s="879"/>
      <c r="I174" s="879"/>
      <c r="J174" s="879"/>
      <c r="K174" s="880"/>
    </row>
    <row r="175" spans="1:11" x14ac:dyDescent="0.25">
      <c r="A175" s="878"/>
      <c r="B175" s="879"/>
      <c r="C175" s="879"/>
      <c r="D175" s="879"/>
      <c r="E175" s="879"/>
      <c r="F175" s="880"/>
      <c r="G175" s="878"/>
      <c r="H175" s="879"/>
      <c r="I175" s="879"/>
      <c r="J175" s="879"/>
      <c r="K175" s="880"/>
    </row>
    <row r="176" spans="1:11" x14ac:dyDescent="0.25">
      <c r="A176" s="878"/>
      <c r="B176" s="879"/>
      <c r="C176" s="879"/>
      <c r="D176" s="879"/>
      <c r="E176" s="879"/>
      <c r="F176" s="880"/>
      <c r="G176" s="878"/>
      <c r="H176" s="879"/>
      <c r="I176" s="879"/>
      <c r="J176" s="879"/>
      <c r="K176" s="880"/>
    </row>
    <row r="177" spans="1:11" x14ac:dyDescent="0.25">
      <c r="A177" s="878"/>
      <c r="B177" s="879"/>
      <c r="C177" s="879"/>
      <c r="D177" s="879"/>
      <c r="E177" s="879"/>
      <c r="F177" s="880"/>
      <c r="G177" s="878"/>
      <c r="H177" s="879"/>
      <c r="I177" s="879"/>
      <c r="J177" s="879"/>
      <c r="K177" s="880"/>
    </row>
    <row r="178" spans="1:11" x14ac:dyDescent="0.25">
      <c r="A178" s="878"/>
      <c r="B178" s="879"/>
      <c r="C178" s="879"/>
      <c r="D178" s="879"/>
      <c r="E178" s="879"/>
      <c r="F178" s="880"/>
      <c r="G178" s="878"/>
      <c r="H178" s="879"/>
      <c r="I178" s="879"/>
      <c r="J178" s="879"/>
      <c r="K178" s="880"/>
    </row>
    <row r="179" spans="1:11" x14ac:dyDescent="0.25">
      <c r="A179" s="878"/>
      <c r="B179" s="879"/>
      <c r="C179" s="879"/>
      <c r="D179" s="879"/>
      <c r="E179" s="879"/>
      <c r="F179" s="880"/>
      <c r="G179" s="878"/>
      <c r="H179" s="879"/>
      <c r="I179" s="879"/>
      <c r="J179" s="879"/>
      <c r="K179" s="880"/>
    </row>
    <row r="180" spans="1:11" ht="15.75" thickBot="1" x14ac:dyDescent="0.3">
      <c r="A180" s="878"/>
      <c r="B180" s="879"/>
      <c r="C180" s="879"/>
      <c r="D180" s="879"/>
      <c r="E180" s="879"/>
      <c r="F180" s="880"/>
      <c r="G180" s="878"/>
      <c r="H180" s="879"/>
      <c r="I180" s="879"/>
      <c r="J180" s="879"/>
      <c r="K180" s="880"/>
    </row>
    <row r="181" spans="1:11" x14ac:dyDescent="0.25">
      <c r="A181" s="1023" t="s">
        <v>1229</v>
      </c>
      <c r="B181" s="1024"/>
      <c r="C181" s="1024"/>
      <c r="D181" s="1024"/>
      <c r="E181" s="1024"/>
      <c r="F181" s="1025"/>
      <c r="G181" s="1012" t="s">
        <v>1230</v>
      </c>
      <c r="H181" s="1018"/>
      <c r="I181" s="1018"/>
      <c r="J181" s="1018"/>
      <c r="K181" s="1019"/>
    </row>
    <row r="182" spans="1:11" ht="15.75" thickBot="1" x14ac:dyDescent="0.3">
      <c r="A182" s="1026"/>
      <c r="B182" s="1027"/>
      <c r="C182" s="1027"/>
      <c r="D182" s="1027"/>
      <c r="E182" s="1027"/>
      <c r="F182" s="1028"/>
      <c r="G182" s="1020"/>
      <c r="H182" s="1021"/>
      <c r="I182" s="1021"/>
      <c r="J182" s="1021"/>
      <c r="K182" s="1022"/>
    </row>
    <row r="183" spans="1:11" ht="15" customHeight="1" x14ac:dyDescent="0.25">
      <c r="A183" s="875" t="s">
        <v>502</v>
      </c>
      <c r="B183" s="876"/>
      <c r="C183" s="876"/>
      <c r="D183" s="876"/>
      <c r="E183" s="876"/>
      <c r="F183" s="877"/>
      <c r="G183" s="875" t="s">
        <v>503</v>
      </c>
      <c r="H183" s="876"/>
      <c r="I183" s="876"/>
      <c r="J183" s="876"/>
      <c r="K183" s="877"/>
    </row>
    <row r="184" spans="1:11" ht="15" customHeight="1" x14ac:dyDescent="0.25">
      <c r="A184" s="878"/>
      <c r="B184" s="879"/>
      <c r="C184" s="879"/>
      <c r="D184" s="879"/>
      <c r="E184" s="879"/>
      <c r="F184" s="880"/>
      <c r="G184" s="878"/>
      <c r="H184" s="879"/>
      <c r="I184" s="879"/>
      <c r="J184" s="879"/>
      <c r="K184" s="880"/>
    </row>
    <row r="185" spans="1:11" ht="15" customHeight="1" x14ac:dyDescent="0.25">
      <c r="A185" s="878"/>
      <c r="B185" s="879"/>
      <c r="C185" s="879"/>
      <c r="D185" s="879"/>
      <c r="E185" s="879"/>
      <c r="F185" s="880"/>
      <c r="G185" s="878"/>
      <c r="H185" s="879"/>
      <c r="I185" s="879"/>
      <c r="J185" s="879"/>
      <c r="K185" s="880"/>
    </row>
    <row r="186" spans="1:11" ht="15" customHeight="1" x14ac:dyDescent="0.25">
      <c r="A186" s="878"/>
      <c r="B186" s="879"/>
      <c r="C186" s="879"/>
      <c r="D186" s="879"/>
      <c r="E186" s="879"/>
      <c r="F186" s="880"/>
      <c r="G186" s="878"/>
      <c r="H186" s="879"/>
      <c r="I186" s="879"/>
      <c r="J186" s="879"/>
      <c r="K186" s="880"/>
    </row>
    <row r="187" spans="1:11" ht="15" customHeight="1" x14ac:dyDescent="0.25">
      <c r="A187" s="878"/>
      <c r="B187" s="879"/>
      <c r="C187" s="879"/>
      <c r="D187" s="879"/>
      <c r="E187" s="879"/>
      <c r="F187" s="880"/>
      <c r="G187" s="878"/>
      <c r="H187" s="879"/>
      <c r="I187" s="879"/>
      <c r="J187" s="879"/>
      <c r="K187" s="880"/>
    </row>
    <row r="188" spans="1:11" ht="15" customHeight="1" x14ac:dyDescent="0.25">
      <c r="A188" s="878"/>
      <c r="B188" s="879"/>
      <c r="C188" s="879"/>
      <c r="D188" s="879"/>
      <c r="E188" s="879"/>
      <c r="F188" s="880"/>
      <c r="G188" s="878"/>
      <c r="H188" s="879"/>
      <c r="I188" s="879"/>
      <c r="J188" s="879"/>
      <c r="K188" s="880"/>
    </row>
    <row r="189" spans="1:11" ht="15" customHeight="1" x14ac:dyDescent="0.25">
      <c r="A189" s="878"/>
      <c r="B189" s="879"/>
      <c r="C189" s="879"/>
      <c r="D189" s="879"/>
      <c r="E189" s="879"/>
      <c r="F189" s="880"/>
      <c r="G189" s="878"/>
      <c r="H189" s="879"/>
      <c r="I189" s="879"/>
      <c r="J189" s="879"/>
      <c r="K189" s="880"/>
    </row>
    <row r="190" spans="1:11" ht="15" customHeight="1" x14ac:dyDescent="0.25">
      <c r="A190" s="878"/>
      <c r="B190" s="879"/>
      <c r="C190" s="879"/>
      <c r="D190" s="879"/>
      <c r="E190" s="879"/>
      <c r="F190" s="880"/>
      <c r="G190" s="878"/>
      <c r="H190" s="879"/>
      <c r="I190" s="879"/>
      <c r="J190" s="879"/>
      <c r="K190" s="880"/>
    </row>
    <row r="191" spans="1:11" ht="15" customHeight="1" x14ac:dyDescent="0.25">
      <c r="A191" s="878"/>
      <c r="B191" s="879"/>
      <c r="C191" s="879"/>
      <c r="D191" s="879"/>
      <c r="E191" s="879"/>
      <c r="F191" s="880"/>
      <c r="G191" s="878"/>
      <c r="H191" s="879"/>
      <c r="I191" s="879"/>
      <c r="J191" s="879"/>
      <c r="K191" s="880"/>
    </row>
    <row r="192" spans="1:11" ht="15" customHeight="1" x14ac:dyDescent="0.25">
      <c r="A192" s="878"/>
      <c r="B192" s="879"/>
      <c r="C192" s="879"/>
      <c r="D192" s="879"/>
      <c r="E192" s="879"/>
      <c r="F192" s="880"/>
      <c r="G192" s="878"/>
      <c r="H192" s="879"/>
      <c r="I192" s="879"/>
      <c r="J192" s="879"/>
      <c r="K192" s="880"/>
    </row>
    <row r="193" spans="1:11" ht="15" customHeight="1" x14ac:dyDescent="0.25">
      <c r="A193" s="878"/>
      <c r="B193" s="879"/>
      <c r="C193" s="879"/>
      <c r="D193" s="879"/>
      <c r="E193" s="879"/>
      <c r="F193" s="880"/>
      <c r="G193" s="878"/>
      <c r="H193" s="879"/>
      <c r="I193" s="879"/>
      <c r="J193" s="879"/>
      <c r="K193" s="880"/>
    </row>
    <row r="194" spans="1:11" ht="15" customHeight="1" x14ac:dyDescent="0.25">
      <c r="A194" s="878"/>
      <c r="B194" s="879"/>
      <c r="C194" s="879"/>
      <c r="D194" s="879"/>
      <c r="E194" s="879"/>
      <c r="F194" s="880"/>
      <c r="G194" s="878"/>
      <c r="H194" s="879"/>
      <c r="I194" s="879"/>
      <c r="J194" s="879"/>
      <c r="K194" s="880"/>
    </row>
    <row r="195" spans="1:11" ht="15" customHeight="1" x14ac:dyDescent="0.25">
      <c r="A195" s="878"/>
      <c r="B195" s="879"/>
      <c r="C195" s="879"/>
      <c r="D195" s="879"/>
      <c r="E195" s="879"/>
      <c r="F195" s="880"/>
      <c r="G195" s="878"/>
      <c r="H195" s="879"/>
      <c r="I195" s="879"/>
      <c r="J195" s="879"/>
      <c r="K195" s="880"/>
    </row>
    <row r="196" spans="1:11" ht="15" customHeight="1" thickBot="1" x14ac:dyDescent="0.3">
      <c r="A196" s="878"/>
      <c r="B196" s="879"/>
      <c r="C196" s="879"/>
      <c r="D196" s="879"/>
      <c r="E196" s="879"/>
      <c r="F196" s="880"/>
      <c r="G196" s="878"/>
      <c r="H196" s="879"/>
      <c r="I196" s="879"/>
      <c r="J196" s="879"/>
      <c r="K196" s="880"/>
    </row>
    <row r="197" spans="1:11" ht="15" customHeight="1" x14ac:dyDescent="0.25">
      <c r="A197" s="1023" t="s">
        <v>1112</v>
      </c>
      <c r="B197" s="1024"/>
      <c r="C197" s="1024"/>
      <c r="D197" s="1024"/>
      <c r="E197" s="1024"/>
      <c r="F197" s="1025"/>
      <c r="G197" s="1012" t="s">
        <v>1113</v>
      </c>
      <c r="H197" s="1018"/>
      <c r="I197" s="1018"/>
      <c r="J197" s="1018"/>
      <c r="K197" s="1019"/>
    </row>
    <row r="198" spans="1:11" ht="15" customHeight="1" thickBot="1" x14ac:dyDescent="0.3">
      <c r="A198" s="1026"/>
      <c r="B198" s="1027"/>
      <c r="C198" s="1027"/>
      <c r="D198" s="1027"/>
      <c r="E198" s="1027"/>
      <c r="F198" s="1028"/>
      <c r="G198" s="1020"/>
      <c r="H198" s="1021"/>
      <c r="I198" s="1021"/>
      <c r="J198" s="1021"/>
      <c r="K198" s="1022"/>
    </row>
    <row r="199" spans="1:11" ht="15" customHeight="1" x14ac:dyDescent="0.25">
      <c r="A199" s="875" t="s">
        <v>502</v>
      </c>
      <c r="B199" s="876"/>
      <c r="C199" s="876"/>
      <c r="D199" s="876"/>
      <c r="E199" s="876"/>
      <c r="F199" s="877"/>
      <c r="G199" s="875" t="s">
        <v>503</v>
      </c>
      <c r="H199" s="876"/>
      <c r="I199" s="876"/>
      <c r="J199" s="876"/>
      <c r="K199" s="877"/>
    </row>
    <row r="200" spans="1:11" ht="15" customHeight="1" x14ac:dyDescent="0.25">
      <c r="A200" s="878"/>
      <c r="B200" s="879"/>
      <c r="C200" s="879"/>
      <c r="D200" s="879"/>
      <c r="E200" s="879"/>
      <c r="F200" s="880"/>
      <c r="G200" s="878"/>
      <c r="H200" s="879"/>
      <c r="I200" s="879"/>
      <c r="J200" s="879"/>
      <c r="K200" s="880"/>
    </row>
    <row r="201" spans="1:11" ht="15" customHeight="1" x14ac:dyDescent="0.25">
      <c r="A201" s="878"/>
      <c r="B201" s="879"/>
      <c r="C201" s="879"/>
      <c r="D201" s="879"/>
      <c r="E201" s="879"/>
      <c r="F201" s="880"/>
      <c r="G201" s="878"/>
      <c r="H201" s="879"/>
      <c r="I201" s="879"/>
      <c r="J201" s="879"/>
      <c r="K201" s="880"/>
    </row>
    <row r="202" spans="1:11" ht="15" customHeight="1" x14ac:dyDescent="0.25">
      <c r="A202" s="878"/>
      <c r="B202" s="879"/>
      <c r="C202" s="879"/>
      <c r="D202" s="879"/>
      <c r="E202" s="879"/>
      <c r="F202" s="880"/>
      <c r="G202" s="878"/>
      <c r="H202" s="879"/>
      <c r="I202" s="879"/>
      <c r="J202" s="879"/>
      <c r="K202" s="880"/>
    </row>
    <row r="203" spans="1:11" ht="15" customHeight="1" x14ac:dyDescent="0.25">
      <c r="A203" s="878"/>
      <c r="B203" s="879"/>
      <c r="C203" s="879"/>
      <c r="D203" s="879"/>
      <c r="E203" s="879"/>
      <c r="F203" s="880"/>
      <c r="G203" s="878"/>
      <c r="H203" s="879"/>
      <c r="I203" s="879"/>
      <c r="J203" s="879"/>
      <c r="K203" s="880"/>
    </row>
    <row r="204" spans="1:11" ht="15" customHeight="1" x14ac:dyDescent="0.25">
      <c r="A204" s="878"/>
      <c r="B204" s="879"/>
      <c r="C204" s="879"/>
      <c r="D204" s="879"/>
      <c r="E204" s="879"/>
      <c r="F204" s="880"/>
      <c r="G204" s="878"/>
      <c r="H204" s="879"/>
      <c r="I204" s="879"/>
      <c r="J204" s="879"/>
      <c r="K204" s="880"/>
    </row>
    <row r="205" spans="1:11" ht="15" customHeight="1" x14ac:dyDescent="0.25">
      <c r="A205" s="878"/>
      <c r="B205" s="879"/>
      <c r="C205" s="879"/>
      <c r="D205" s="879"/>
      <c r="E205" s="879"/>
      <c r="F205" s="880"/>
      <c r="G205" s="878"/>
      <c r="H205" s="879"/>
      <c r="I205" s="879"/>
      <c r="J205" s="879"/>
      <c r="K205" s="880"/>
    </row>
    <row r="206" spans="1:11" ht="15" customHeight="1" x14ac:dyDescent="0.25">
      <c r="A206" s="878"/>
      <c r="B206" s="879"/>
      <c r="C206" s="879"/>
      <c r="D206" s="879"/>
      <c r="E206" s="879"/>
      <c r="F206" s="880"/>
      <c r="G206" s="878"/>
      <c r="H206" s="879"/>
      <c r="I206" s="879"/>
      <c r="J206" s="879"/>
      <c r="K206" s="880"/>
    </row>
    <row r="207" spans="1:11" ht="15" customHeight="1" x14ac:dyDescent="0.25">
      <c r="A207" s="878"/>
      <c r="B207" s="879"/>
      <c r="C207" s="879"/>
      <c r="D207" s="879"/>
      <c r="E207" s="879"/>
      <c r="F207" s="880"/>
      <c r="G207" s="878"/>
      <c r="H207" s="879"/>
      <c r="I207" s="879"/>
      <c r="J207" s="879"/>
      <c r="K207" s="880"/>
    </row>
    <row r="208" spans="1:11" ht="15" customHeight="1" x14ac:dyDescent="0.25">
      <c r="A208" s="878"/>
      <c r="B208" s="879"/>
      <c r="C208" s="879"/>
      <c r="D208" s="879"/>
      <c r="E208" s="879"/>
      <c r="F208" s="880"/>
      <c r="G208" s="878"/>
      <c r="H208" s="879"/>
      <c r="I208" s="879"/>
      <c r="J208" s="879"/>
      <c r="K208" s="880"/>
    </row>
    <row r="209" spans="1:11" ht="15" customHeight="1" x14ac:dyDescent="0.25">
      <c r="A209" s="878"/>
      <c r="B209" s="879"/>
      <c r="C209" s="879"/>
      <c r="D209" s="879"/>
      <c r="E209" s="879"/>
      <c r="F209" s="880"/>
      <c r="G209" s="878"/>
      <c r="H209" s="879"/>
      <c r="I209" s="879"/>
      <c r="J209" s="879"/>
      <c r="K209" s="880"/>
    </row>
    <row r="210" spans="1:11" ht="15" customHeight="1" x14ac:dyDescent="0.25">
      <c r="A210" s="878"/>
      <c r="B210" s="879"/>
      <c r="C210" s="879"/>
      <c r="D210" s="879"/>
      <c r="E210" s="879"/>
      <c r="F210" s="880"/>
      <c r="G210" s="878"/>
      <c r="H210" s="879"/>
      <c r="I210" s="879"/>
      <c r="J210" s="879"/>
      <c r="K210" s="880"/>
    </row>
    <row r="211" spans="1:11" ht="15" customHeight="1" x14ac:dyDescent="0.25">
      <c r="A211" s="878"/>
      <c r="B211" s="879"/>
      <c r="C211" s="879"/>
      <c r="D211" s="879"/>
      <c r="E211" s="879"/>
      <c r="F211" s="880"/>
      <c r="G211" s="878"/>
      <c r="H211" s="879"/>
      <c r="I211" s="879"/>
      <c r="J211" s="879"/>
      <c r="K211" s="880"/>
    </row>
    <row r="212" spans="1:11" ht="15" customHeight="1" thickBot="1" x14ac:dyDescent="0.3">
      <c r="A212" s="878"/>
      <c r="B212" s="879"/>
      <c r="C212" s="879"/>
      <c r="D212" s="879"/>
      <c r="E212" s="879"/>
      <c r="F212" s="880"/>
      <c r="G212" s="878"/>
      <c r="H212" s="879"/>
      <c r="I212" s="879"/>
      <c r="J212" s="879"/>
      <c r="K212" s="880"/>
    </row>
    <row r="213" spans="1:11" ht="15" customHeight="1" x14ac:dyDescent="0.25">
      <c r="A213" s="1023" t="s">
        <v>1231</v>
      </c>
      <c r="B213" s="1024"/>
      <c r="C213" s="1024"/>
      <c r="D213" s="1024"/>
      <c r="E213" s="1024"/>
      <c r="F213" s="1025"/>
      <c r="G213" s="1012" t="s">
        <v>1232</v>
      </c>
      <c r="H213" s="1018"/>
      <c r="I213" s="1018"/>
      <c r="J213" s="1018"/>
      <c r="K213" s="1019"/>
    </row>
    <row r="214" spans="1:11" ht="15" customHeight="1" thickBot="1" x14ac:dyDescent="0.3">
      <c r="A214" s="1026"/>
      <c r="B214" s="1027"/>
      <c r="C214" s="1027"/>
      <c r="D214" s="1027"/>
      <c r="E214" s="1027"/>
      <c r="F214" s="1028"/>
      <c r="G214" s="1020"/>
      <c r="H214" s="1021"/>
      <c r="I214" s="1021"/>
      <c r="J214" s="1021"/>
      <c r="K214" s="1022"/>
    </row>
    <row r="215" spans="1:11" hidden="1" x14ac:dyDescent="0.25">
      <c r="A215" s="875" t="s">
        <v>504</v>
      </c>
      <c r="B215" s="876"/>
      <c r="C215" s="876"/>
      <c r="D215" s="876"/>
      <c r="E215" s="876"/>
      <c r="F215" s="877"/>
      <c r="G215" s="875" t="s">
        <v>505</v>
      </c>
      <c r="H215" s="876"/>
      <c r="I215" s="876"/>
      <c r="J215" s="876"/>
      <c r="K215" s="877"/>
    </row>
    <row r="216" spans="1:11" hidden="1" x14ac:dyDescent="0.25">
      <c r="A216" s="878"/>
      <c r="B216" s="879"/>
      <c r="C216" s="879"/>
      <c r="D216" s="879"/>
      <c r="E216" s="879"/>
      <c r="F216" s="880"/>
      <c r="G216" s="878"/>
      <c r="H216" s="879"/>
      <c r="I216" s="879"/>
      <c r="J216" s="879"/>
      <c r="K216" s="880"/>
    </row>
    <row r="217" spans="1:11" hidden="1" x14ac:dyDescent="0.25">
      <c r="A217" s="878"/>
      <c r="B217" s="879"/>
      <c r="C217" s="879"/>
      <c r="D217" s="879"/>
      <c r="E217" s="879"/>
      <c r="F217" s="880"/>
      <c r="G217" s="878"/>
      <c r="H217" s="879"/>
      <c r="I217" s="879"/>
      <c r="J217" s="879"/>
      <c r="K217" s="880"/>
    </row>
    <row r="218" spans="1:11" hidden="1" x14ac:dyDescent="0.25">
      <c r="A218" s="878"/>
      <c r="B218" s="879"/>
      <c r="C218" s="879"/>
      <c r="D218" s="879"/>
      <c r="E218" s="879"/>
      <c r="F218" s="880"/>
      <c r="G218" s="878"/>
      <c r="H218" s="879"/>
      <c r="I218" s="879"/>
      <c r="J218" s="879"/>
      <c r="K218" s="880"/>
    </row>
    <row r="219" spans="1:11" hidden="1" x14ac:dyDescent="0.25">
      <c r="A219" s="878"/>
      <c r="B219" s="879"/>
      <c r="C219" s="879"/>
      <c r="D219" s="879"/>
      <c r="E219" s="879"/>
      <c r="F219" s="880"/>
      <c r="G219" s="878"/>
      <c r="H219" s="879"/>
      <c r="I219" s="879"/>
      <c r="J219" s="879"/>
      <c r="K219" s="880"/>
    </row>
    <row r="220" spans="1:11" hidden="1" x14ac:dyDescent="0.25">
      <c r="A220" s="878"/>
      <c r="B220" s="879"/>
      <c r="C220" s="879"/>
      <c r="D220" s="879"/>
      <c r="E220" s="879"/>
      <c r="F220" s="880"/>
      <c r="G220" s="878"/>
      <c r="H220" s="879"/>
      <c r="I220" s="879"/>
      <c r="J220" s="879"/>
      <c r="K220" s="880"/>
    </row>
    <row r="221" spans="1:11" hidden="1" x14ac:dyDescent="0.25">
      <c r="A221" s="878"/>
      <c r="B221" s="879"/>
      <c r="C221" s="879"/>
      <c r="D221" s="879"/>
      <c r="E221" s="879"/>
      <c r="F221" s="880"/>
      <c r="G221" s="878"/>
      <c r="H221" s="879"/>
      <c r="I221" s="879"/>
      <c r="J221" s="879"/>
      <c r="K221" s="880"/>
    </row>
    <row r="222" spans="1:11" hidden="1" x14ac:dyDescent="0.25">
      <c r="A222" s="878"/>
      <c r="B222" s="879"/>
      <c r="C222" s="879"/>
      <c r="D222" s="879"/>
      <c r="E222" s="879"/>
      <c r="F222" s="880"/>
      <c r="G222" s="878"/>
      <c r="H222" s="879"/>
      <c r="I222" s="879"/>
      <c r="J222" s="879"/>
      <c r="K222" s="880"/>
    </row>
    <row r="223" spans="1:11" hidden="1" x14ac:dyDescent="0.25">
      <c r="A223" s="878"/>
      <c r="B223" s="879"/>
      <c r="C223" s="879"/>
      <c r="D223" s="879"/>
      <c r="E223" s="879"/>
      <c r="F223" s="880"/>
      <c r="G223" s="878"/>
      <c r="H223" s="879"/>
      <c r="I223" s="879"/>
      <c r="J223" s="879"/>
      <c r="K223" s="880"/>
    </row>
    <row r="224" spans="1:11" hidden="1" x14ac:dyDescent="0.25">
      <c r="A224" s="878"/>
      <c r="B224" s="879"/>
      <c r="C224" s="879"/>
      <c r="D224" s="879"/>
      <c r="E224" s="879"/>
      <c r="F224" s="880"/>
      <c r="G224" s="878"/>
      <c r="H224" s="879"/>
      <c r="I224" s="879"/>
      <c r="J224" s="879"/>
      <c r="K224" s="880"/>
    </row>
    <row r="225" spans="1:11" hidden="1" x14ac:dyDescent="0.25">
      <c r="A225" s="878"/>
      <c r="B225" s="879"/>
      <c r="C225" s="879"/>
      <c r="D225" s="879"/>
      <c r="E225" s="879"/>
      <c r="F225" s="880"/>
      <c r="G225" s="878"/>
      <c r="H225" s="879"/>
      <c r="I225" s="879"/>
      <c r="J225" s="879"/>
      <c r="K225" s="880"/>
    </row>
    <row r="226" spans="1:11" hidden="1" x14ac:dyDescent="0.25">
      <c r="A226" s="878"/>
      <c r="B226" s="879"/>
      <c r="C226" s="879"/>
      <c r="D226" s="879"/>
      <c r="E226" s="879"/>
      <c r="F226" s="880"/>
      <c r="G226" s="878"/>
      <c r="H226" s="879"/>
      <c r="I226" s="879"/>
      <c r="J226" s="879"/>
      <c r="K226" s="880"/>
    </row>
    <row r="227" spans="1:11" hidden="1" x14ac:dyDescent="0.25">
      <c r="A227" s="878"/>
      <c r="B227" s="879"/>
      <c r="C227" s="879"/>
      <c r="D227" s="879"/>
      <c r="E227" s="879"/>
      <c r="F227" s="880"/>
      <c r="G227" s="878"/>
      <c r="H227" s="879"/>
      <c r="I227" s="879"/>
      <c r="J227" s="879"/>
      <c r="K227" s="880"/>
    </row>
    <row r="228" spans="1:11" hidden="1" x14ac:dyDescent="0.25">
      <c r="A228" s="878"/>
      <c r="B228" s="879"/>
      <c r="C228" s="879"/>
      <c r="D228" s="879"/>
      <c r="E228" s="879"/>
      <c r="F228" s="880"/>
      <c r="G228" s="878"/>
      <c r="H228" s="879"/>
      <c r="I228" s="879"/>
      <c r="J228" s="879"/>
      <c r="K228" s="880"/>
    </row>
    <row r="229" spans="1:11" hidden="1" x14ac:dyDescent="0.25">
      <c r="A229" s="1012" t="s">
        <v>551</v>
      </c>
      <c r="B229" s="1018"/>
      <c r="C229" s="1018"/>
      <c r="D229" s="1018"/>
      <c r="E229" s="1018"/>
      <c r="F229" s="1019"/>
      <c r="G229" s="1012" t="s">
        <v>552</v>
      </c>
      <c r="H229" s="1018"/>
      <c r="I229" s="1018"/>
      <c r="J229" s="1018"/>
      <c r="K229" s="1019"/>
    </row>
    <row r="230" spans="1:11" ht="15.75" hidden="1" thickBot="1" x14ac:dyDescent="0.3">
      <c r="A230" s="1020"/>
      <c r="B230" s="1021"/>
      <c r="C230" s="1021"/>
      <c r="D230" s="1021"/>
      <c r="E230" s="1021"/>
      <c r="F230" s="1022"/>
      <c r="G230" s="1020"/>
      <c r="H230" s="1021"/>
      <c r="I230" s="1021"/>
      <c r="J230" s="1021"/>
      <c r="K230" s="1022"/>
    </row>
    <row r="231" spans="1:11" hidden="1" x14ac:dyDescent="0.25">
      <c r="A231" s="878" t="s">
        <v>453</v>
      </c>
      <c r="B231" s="879"/>
      <c r="C231" s="879"/>
      <c r="D231" s="879"/>
      <c r="E231" s="879"/>
      <c r="F231" s="880"/>
      <c r="G231" s="878" t="s">
        <v>454</v>
      </c>
      <c r="H231" s="879"/>
      <c r="I231" s="879"/>
      <c r="J231" s="879"/>
      <c r="K231" s="880"/>
    </row>
    <row r="232" spans="1:11" hidden="1" x14ac:dyDescent="0.25">
      <c r="A232" s="878"/>
      <c r="B232" s="879"/>
      <c r="C232" s="879"/>
      <c r="D232" s="879"/>
      <c r="E232" s="879"/>
      <c r="F232" s="880"/>
      <c r="G232" s="878"/>
      <c r="H232" s="879"/>
      <c r="I232" s="879"/>
      <c r="J232" s="879"/>
      <c r="K232" s="880"/>
    </row>
    <row r="233" spans="1:11" hidden="1" x14ac:dyDescent="0.25">
      <c r="A233" s="878"/>
      <c r="B233" s="879"/>
      <c r="C233" s="879"/>
      <c r="D233" s="879"/>
      <c r="E233" s="879"/>
      <c r="F233" s="880"/>
      <c r="G233" s="878"/>
      <c r="H233" s="879"/>
      <c r="I233" s="879"/>
      <c r="J233" s="879"/>
      <c r="K233" s="880"/>
    </row>
    <row r="234" spans="1:11" hidden="1" x14ac:dyDescent="0.25">
      <c r="A234" s="878"/>
      <c r="B234" s="879"/>
      <c r="C234" s="879"/>
      <c r="D234" s="879"/>
      <c r="E234" s="879"/>
      <c r="F234" s="880"/>
      <c r="G234" s="878"/>
      <c r="H234" s="879"/>
      <c r="I234" s="879"/>
      <c r="J234" s="879"/>
      <c r="K234" s="880"/>
    </row>
    <row r="235" spans="1:11" hidden="1" x14ac:dyDescent="0.25">
      <c r="A235" s="878"/>
      <c r="B235" s="879"/>
      <c r="C235" s="879"/>
      <c r="D235" s="879"/>
      <c r="E235" s="879"/>
      <c r="F235" s="880"/>
      <c r="G235" s="878"/>
      <c r="H235" s="879"/>
      <c r="I235" s="879"/>
      <c r="J235" s="879"/>
      <c r="K235" s="880"/>
    </row>
    <row r="236" spans="1:11" hidden="1" x14ac:dyDescent="0.25">
      <c r="A236" s="878"/>
      <c r="B236" s="879"/>
      <c r="C236" s="879"/>
      <c r="D236" s="879"/>
      <c r="E236" s="879"/>
      <c r="F236" s="880"/>
      <c r="G236" s="878"/>
      <c r="H236" s="879"/>
      <c r="I236" s="879"/>
      <c r="J236" s="879"/>
      <c r="K236" s="880"/>
    </row>
    <row r="237" spans="1:11" hidden="1" x14ac:dyDescent="0.25">
      <c r="A237" s="878"/>
      <c r="B237" s="879"/>
      <c r="C237" s="879"/>
      <c r="D237" s="879"/>
      <c r="E237" s="879"/>
      <c r="F237" s="880"/>
      <c r="G237" s="878"/>
      <c r="H237" s="879"/>
      <c r="I237" s="879"/>
      <c r="J237" s="879"/>
      <c r="K237" s="880"/>
    </row>
    <row r="238" spans="1:11" hidden="1" x14ac:dyDescent="0.25">
      <c r="A238" s="878"/>
      <c r="B238" s="879"/>
      <c r="C238" s="879"/>
      <c r="D238" s="879"/>
      <c r="E238" s="879"/>
      <c r="F238" s="880"/>
      <c r="G238" s="878"/>
      <c r="H238" s="879"/>
      <c r="I238" s="879"/>
      <c r="J238" s="879"/>
      <c r="K238" s="880"/>
    </row>
    <row r="239" spans="1:11" hidden="1" x14ac:dyDescent="0.25">
      <c r="A239" s="878"/>
      <c r="B239" s="879"/>
      <c r="C239" s="879"/>
      <c r="D239" s="879"/>
      <c r="E239" s="879"/>
      <c r="F239" s="880"/>
      <c r="G239" s="878"/>
      <c r="H239" s="879"/>
      <c r="I239" s="879"/>
      <c r="J239" s="879"/>
      <c r="K239" s="880"/>
    </row>
    <row r="240" spans="1:11" hidden="1" x14ac:dyDescent="0.25">
      <c r="A240" s="878"/>
      <c r="B240" s="879"/>
      <c r="C240" s="879"/>
      <c r="D240" s="879"/>
      <c r="E240" s="879"/>
      <c r="F240" s="880"/>
      <c r="G240" s="878"/>
      <c r="H240" s="879"/>
      <c r="I240" s="879"/>
      <c r="J240" s="879"/>
      <c r="K240" s="880"/>
    </row>
    <row r="241" spans="1:11" hidden="1" x14ac:dyDescent="0.25">
      <c r="A241" s="878"/>
      <c r="B241" s="879"/>
      <c r="C241" s="879"/>
      <c r="D241" s="879"/>
      <c r="E241" s="879"/>
      <c r="F241" s="880"/>
      <c r="G241" s="878"/>
      <c r="H241" s="879"/>
      <c r="I241" s="879"/>
      <c r="J241" s="879"/>
      <c r="K241" s="880"/>
    </row>
    <row r="242" spans="1:11" hidden="1" x14ac:dyDescent="0.25">
      <c r="A242" s="878"/>
      <c r="B242" s="879"/>
      <c r="C242" s="879"/>
      <c r="D242" s="879"/>
      <c r="E242" s="879"/>
      <c r="F242" s="880"/>
      <c r="G242" s="878"/>
      <c r="H242" s="879"/>
      <c r="I242" s="879"/>
      <c r="J242" s="879"/>
      <c r="K242" s="880"/>
    </row>
    <row r="243" spans="1:11" hidden="1" x14ac:dyDescent="0.25">
      <c r="A243" s="878"/>
      <c r="B243" s="879"/>
      <c r="C243" s="879"/>
      <c r="D243" s="879"/>
      <c r="E243" s="879"/>
      <c r="F243" s="880"/>
      <c r="G243" s="878"/>
      <c r="H243" s="879"/>
      <c r="I243" s="879"/>
      <c r="J243" s="879"/>
      <c r="K243" s="880"/>
    </row>
    <row r="244" spans="1:11" hidden="1" x14ac:dyDescent="0.25">
      <c r="A244" s="878"/>
      <c r="B244" s="879"/>
      <c r="C244" s="879"/>
      <c r="D244" s="879"/>
      <c r="E244" s="879"/>
      <c r="F244" s="880"/>
      <c r="G244" s="878"/>
      <c r="H244" s="879"/>
      <c r="I244" s="879"/>
      <c r="J244" s="879"/>
      <c r="K244" s="880"/>
    </row>
    <row r="245" spans="1:11" hidden="1" x14ac:dyDescent="0.25">
      <c r="A245" s="1023" t="s">
        <v>553</v>
      </c>
      <c r="B245" s="1024"/>
      <c r="C245" s="1024"/>
      <c r="D245" s="1024"/>
      <c r="E245" s="1024"/>
      <c r="F245" s="1025"/>
      <c r="G245" s="1012" t="s">
        <v>554</v>
      </c>
      <c r="H245" s="1018"/>
      <c r="I245" s="1018"/>
      <c r="J245" s="1018"/>
      <c r="K245" s="1019"/>
    </row>
    <row r="246" spans="1:11" ht="15.75" hidden="1" thickBot="1" x14ac:dyDescent="0.3">
      <c r="A246" s="1026"/>
      <c r="B246" s="1027"/>
      <c r="C246" s="1027"/>
      <c r="D246" s="1027"/>
      <c r="E246" s="1027"/>
      <c r="F246" s="1028"/>
      <c r="G246" s="1020"/>
      <c r="H246" s="1021"/>
      <c r="I246" s="1021"/>
      <c r="J246" s="1021"/>
      <c r="K246" s="1022"/>
    </row>
    <row r="247" spans="1:11" ht="15" hidden="1" customHeight="1" x14ac:dyDescent="0.25">
      <c r="A247" s="305" t="s">
        <v>502</v>
      </c>
      <c r="B247" s="306"/>
      <c r="C247" s="306"/>
      <c r="D247" s="306"/>
      <c r="E247" s="306"/>
      <c r="F247" s="307"/>
      <c r="G247" s="305" t="s">
        <v>503</v>
      </c>
      <c r="H247" s="306"/>
      <c r="I247" s="306"/>
      <c r="J247" s="306"/>
      <c r="K247" s="307"/>
    </row>
    <row r="248" spans="1:11" ht="15" hidden="1" customHeight="1" x14ac:dyDescent="0.25">
      <c r="A248" s="308"/>
      <c r="B248" s="309"/>
      <c r="C248" s="309"/>
      <c r="D248" s="309"/>
      <c r="E248" s="309"/>
      <c r="F248" s="310"/>
      <c r="G248" s="308"/>
      <c r="H248" s="309"/>
      <c r="I248" s="309"/>
      <c r="J248" s="309"/>
      <c r="K248" s="310"/>
    </row>
    <row r="249" spans="1:11" ht="15" hidden="1" customHeight="1" x14ac:dyDescent="0.25">
      <c r="A249" s="308"/>
      <c r="B249" s="309"/>
      <c r="C249" s="309"/>
      <c r="D249" s="309"/>
      <c r="E249" s="309"/>
      <c r="F249" s="310"/>
      <c r="G249" s="308"/>
      <c r="H249" s="309"/>
      <c r="I249" s="309"/>
      <c r="J249" s="309"/>
      <c r="K249" s="310"/>
    </row>
    <row r="250" spans="1:11" ht="15" hidden="1" customHeight="1" x14ac:dyDescent="0.25">
      <c r="A250" s="308"/>
      <c r="B250" s="309"/>
      <c r="C250" s="309"/>
      <c r="D250" s="309"/>
      <c r="E250" s="309"/>
      <c r="F250" s="310"/>
      <c r="G250" s="308"/>
      <c r="H250" s="309"/>
      <c r="I250" s="309"/>
      <c r="J250" s="309"/>
      <c r="K250" s="310"/>
    </row>
    <row r="251" spans="1:11" ht="15" hidden="1" customHeight="1" x14ac:dyDescent="0.25">
      <c r="A251" s="308"/>
      <c r="B251" s="309"/>
      <c r="C251" s="309"/>
      <c r="D251" s="309"/>
      <c r="E251" s="309"/>
      <c r="F251" s="310"/>
      <c r="G251" s="308"/>
      <c r="H251" s="309"/>
      <c r="I251" s="309"/>
      <c r="J251" s="309"/>
      <c r="K251" s="310"/>
    </row>
    <row r="252" spans="1:11" ht="15" hidden="1" customHeight="1" x14ac:dyDescent="0.25">
      <c r="A252" s="308"/>
      <c r="B252" s="309"/>
      <c r="C252" s="309"/>
      <c r="D252" s="309"/>
      <c r="E252" s="309"/>
      <c r="F252" s="310"/>
      <c r="G252" s="308"/>
      <c r="H252" s="309"/>
      <c r="I252" s="309"/>
      <c r="J252" s="309"/>
      <c r="K252" s="310"/>
    </row>
    <row r="253" spans="1:11" ht="15" hidden="1" customHeight="1" x14ac:dyDescent="0.25">
      <c r="A253" s="308"/>
      <c r="B253" s="309"/>
      <c r="C253" s="309"/>
      <c r="D253" s="309"/>
      <c r="E253" s="309"/>
      <c r="F253" s="310"/>
      <c r="G253" s="308"/>
      <c r="H253" s="309"/>
      <c r="I253" s="309"/>
      <c r="J253" s="309"/>
      <c r="K253" s="310"/>
    </row>
    <row r="254" spans="1:11" ht="15" hidden="1" customHeight="1" x14ac:dyDescent="0.25">
      <c r="A254" s="308"/>
      <c r="B254" s="309"/>
      <c r="C254" s="309"/>
      <c r="D254" s="309"/>
      <c r="E254" s="309"/>
      <c r="F254" s="310"/>
      <c r="G254" s="308"/>
      <c r="H254" s="309"/>
      <c r="I254" s="309"/>
      <c r="J254" s="309"/>
      <c r="K254" s="310"/>
    </row>
    <row r="255" spans="1:11" ht="15" hidden="1" customHeight="1" x14ac:dyDescent="0.25">
      <c r="A255" s="308"/>
      <c r="B255" s="309"/>
      <c r="C255" s="309"/>
      <c r="D255" s="309"/>
      <c r="E255" s="309"/>
      <c r="F255" s="310"/>
      <c r="G255" s="308"/>
      <c r="H255" s="309"/>
      <c r="I255" s="309"/>
      <c r="J255" s="309"/>
      <c r="K255" s="310"/>
    </row>
    <row r="256" spans="1:11" ht="15" hidden="1" customHeight="1" x14ac:dyDescent="0.25">
      <c r="A256" s="308"/>
      <c r="B256" s="309"/>
      <c r="C256" s="309"/>
      <c r="D256" s="309"/>
      <c r="E256" s="309"/>
      <c r="F256" s="310"/>
      <c r="G256" s="308"/>
      <c r="H256" s="309"/>
      <c r="I256" s="309"/>
      <c r="J256" s="309"/>
      <c r="K256" s="310"/>
    </row>
    <row r="257" spans="1:11" ht="15" hidden="1" customHeight="1" x14ac:dyDescent="0.25">
      <c r="A257" s="308"/>
      <c r="B257" s="309"/>
      <c r="C257" s="309"/>
      <c r="D257" s="309"/>
      <c r="E257" s="309"/>
      <c r="F257" s="310"/>
      <c r="G257" s="308"/>
      <c r="H257" s="309"/>
      <c r="I257" s="309"/>
      <c r="J257" s="309"/>
      <c r="K257" s="310"/>
    </row>
    <row r="258" spans="1:11" ht="15" hidden="1" customHeight="1" x14ac:dyDescent="0.25">
      <c r="A258" s="308"/>
      <c r="B258" s="309"/>
      <c r="C258" s="309"/>
      <c r="D258" s="309"/>
      <c r="E258" s="309"/>
      <c r="F258" s="310"/>
      <c r="G258" s="308"/>
      <c r="H258" s="309"/>
      <c r="I258" s="309"/>
      <c r="J258" s="309"/>
      <c r="K258" s="310"/>
    </row>
    <row r="259" spans="1:11" ht="15" hidden="1" customHeight="1" x14ac:dyDescent="0.25">
      <c r="A259" s="308"/>
      <c r="B259" s="309"/>
      <c r="C259" s="309"/>
      <c r="D259" s="309"/>
      <c r="E259" s="309"/>
      <c r="F259" s="310"/>
      <c r="G259" s="308"/>
      <c r="H259" s="309"/>
      <c r="I259" s="309"/>
      <c r="J259" s="309"/>
      <c r="K259" s="310"/>
    </row>
    <row r="260" spans="1:11" ht="15" customHeight="1" x14ac:dyDescent="0.25">
      <c r="A260" s="878"/>
      <c r="B260" s="879"/>
      <c r="C260" s="879"/>
      <c r="D260" s="879"/>
      <c r="E260" s="879"/>
      <c r="F260" s="880"/>
      <c r="G260" s="878"/>
      <c r="H260" s="879"/>
      <c r="I260" s="879"/>
      <c r="J260" s="879"/>
      <c r="K260" s="880"/>
    </row>
    <row r="261" spans="1:11" ht="15" customHeight="1" x14ac:dyDescent="0.25">
      <c r="A261" s="878"/>
      <c r="B261" s="879"/>
      <c r="C261" s="879"/>
      <c r="D261" s="879"/>
      <c r="E261" s="879"/>
      <c r="F261" s="880"/>
      <c r="G261" s="878"/>
      <c r="H261" s="879"/>
      <c r="I261" s="879"/>
      <c r="J261" s="879"/>
      <c r="K261" s="880"/>
    </row>
    <row r="262" spans="1:11" ht="15" customHeight="1" x14ac:dyDescent="0.25">
      <c r="A262" s="878"/>
      <c r="B262" s="879"/>
      <c r="C262" s="879"/>
      <c r="D262" s="879"/>
      <c r="E262" s="879"/>
      <c r="F262" s="880"/>
      <c r="G262" s="878"/>
      <c r="H262" s="879"/>
      <c r="I262" s="879"/>
      <c r="J262" s="879"/>
      <c r="K262" s="880"/>
    </row>
    <row r="263" spans="1:11" ht="15" customHeight="1" x14ac:dyDescent="0.25">
      <c r="A263" s="878"/>
      <c r="B263" s="879"/>
      <c r="C263" s="879"/>
      <c r="D263" s="879"/>
      <c r="E263" s="879"/>
      <c r="F263" s="880"/>
      <c r="G263" s="878"/>
      <c r="H263" s="879"/>
      <c r="I263" s="879"/>
      <c r="J263" s="879"/>
      <c r="K263" s="880"/>
    </row>
    <row r="264" spans="1:11" ht="15" customHeight="1" x14ac:dyDescent="0.25">
      <c r="A264" s="878"/>
      <c r="B264" s="879"/>
      <c r="C264" s="879"/>
      <c r="D264" s="879"/>
      <c r="E264" s="879"/>
      <c r="F264" s="880"/>
      <c r="G264" s="878"/>
      <c r="H264" s="879"/>
      <c r="I264" s="879"/>
      <c r="J264" s="879"/>
      <c r="K264" s="880"/>
    </row>
    <row r="265" spans="1:11" ht="15" customHeight="1" x14ac:dyDescent="0.25">
      <c r="A265" s="878"/>
      <c r="B265" s="879"/>
      <c r="C265" s="879"/>
      <c r="D265" s="879"/>
      <c r="E265" s="879"/>
      <c r="F265" s="880"/>
      <c r="G265" s="878"/>
      <c r="H265" s="879"/>
      <c r="I265" s="879"/>
      <c r="J265" s="879"/>
      <c r="K265" s="880"/>
    </row>
    <row r="266" spans="1:11" ht="15" customHeight="1" x14ac:dyDescent="0.25">
      <c r="A266" s="878"/>
      <c r="B266" s="879"/>
      <c r="C266" s="879"/>
      <c r="D266" s="879"/>
      <c r="E266" s="879"/>
      <c r="F266" s="880"/>
      <c r="G266" s="878"/>
      <c r="H266" s="879"/>
      <c r="I266" s="879"/>
      <c r="J266" s="879"/>
      <c r="K266" s="880"/>
    </row>
    <row r="267" spans="1:11" ht="15" customHeight="1" x14ac:dyDescent="0.25">
      <c r="A267" s="878"/>
      <c r="B267" s="879"/>
      <c r="C267" s="879"/>
      <c r="D267" s="879"/>
      <c r="E267" s="879"/>
      <c r="F267" s="880"/>
      <c r="G267" s="878"/>
      <c r="H267" s="879"/>
      <c r="I267" s="879"/>
      <c r="J267" s="879"/>
      <c r="K267" s="880"/>
    </row>
    <row r="268" spans="1:11" ht="15" customHeight="1" x14ac:dyDescent="0.25">
      <c r="A268" s="878"/>
      <c r="B268" s="879"/>
      <c r="C268" s="879"/>
      <c r="D268" s="879"/>
      <c r="E268" s="879"/>
      <c r="F268" s="880"/>
      <c r="G268" s="878"/>
      <c r="H268" s="879"/>
      <c r="I268" s="879"/>
      <c r="J268" s="879"/>
      <c r="K268" s="880"/>
    </row>
    <row r="269" spans="1:11" ht="15" customHeight="1" x14ac:dyDescent="0.25">
      <c r="A269" s="878"/>
      <c r="B269" s="879"/>
      <c r="C269" s="879"/>
      <c r="D269" s="879"/>
      <c r="E269" s="879"/>
      <c r="F269" s="880"/>
      <c r="G269" s="878"/>
      <c r="H269" s="879"/>
      <c r="I269" s="879"/>
      <c r="J269" s="879"/>
      <c r="K269" s="880"/>
    </row>
    <row r="270" spans="1:11" ht="15" customHeight="1" x14ac:dyDescent="0.25">
      <c r="A270" s="878"/>
      <c r="B270" s="879"/>
      <c r="C270" s="879"/>
      <c r="D270" s="879"/>
      <c r="E270" s="879"/>
      <c r="F270" s="880"/>
      <c r="G270" s="878"/>
      <c r="H270" s="879"/>
      <c r="I270" s="879"/>
      <c r="J270" s="879"/>
      <c r="K270" s="880"/>
    </row>
    <row r="271" spans="1:11" ht="15" customHeight="1" x14ac:dyDescent="0.25">
      <c r="A271" s="878"/>
      <c r="B271" s="879"/>
      <c r="C271" s="879"/>
      <c r="D271" s="879"/>
      <c r="E271" s="879"/>
      <c r="F271" s="880"/>
      <c r="G271" s="878"/>
      <c r="H271" s="879"/>
      <c r="I271" s="879"/>
      <c r="J271" s="879"/>
      <c r="K271" s="880"/>
    </row>
    <row r="272" spans="1:11" ht="15" customHeight="1" x14ac:dyDescent="0.25">
      <c r="A272" s="878"/>
      <c r="B272" s="879"/>
      <c r="C272" s="879"/>
      <c r="D272" s="879"/>
      <c r="E272" s="879"/>
      <c r="F272" s="880"/>
      <c r="G272" s="878"/>
      <c r="H272" s="879"/>
      <c r="I272" s="879"/>
      <c r="J272" s="879"/>
      <c r="K272" s="880"/>
    </row>
    <row r="273" spans="1:11" ht="15" customHeight="1" thickBot="1" x14ac:dyDescent="0.3">
      <c r="A273" s="878"/>
      <c r="B273" s="879"/>
      <c r="C273" s="879"/>
      <c r="D273" s="879"/>
      <c r="E273" s="879"/>
      <c r="F273" s="880"/>
      <c r="G273" s="878"/>
      <c r="H273" s="879"/>
      <c r="I273" s="879"/>
      <c r="J273" s="879"/>
      <c r="K273" s="880"/>
    </row>
    <row r="274" spans="1:11" s="311" customFormat="1" ht="15" customHeight="1" x14ac:dyDescent="0.25">
      <c r="A274" s="1023" t="s">
        <v>1233</v>
      </c>
      <c r="B274" s="1024"/>
      <c r="C274" s="1024"/>
      <c r="D274" s="1024"/>
      <c r="E274" s="1024"/>
      <c r="F274" s="1025"/>
      <c r="G274" s="1012" t="s">
        <v>1234</v>
      </c>
      <c r="H274" s="1018"/>
      <c r="I274" s="1018"/>
      <c r="J274" s="1018"/>
      <c r="K274" s="1019"/>
    </row>
    <row r="275" spans="1:11" s="312" customFormat="1" ht="15" customHeight="1" thickBot="1" x14ac:dyDescent="0.3">
      <c r="A275" s="1026"/>
      <c r="B275" s="1027"/>
      <c r="C275" s="1027"/>
      <c r="D275" s="1027"/>
      <c r="E275" s="1027"/>
      <c r="F275" s="1028"/>
      <c r="G275" s="1020"/>
      <c r="H275" s="1021"/>
      <c r="I275" s="1021"/>
      <c r="J275" s="1021"/>
      <c r="K275" s="1022"/>
    </row>
    <row r="276" spans="1:11" ht="15" customHeight="1" x14ac:dyDescent="0.25">
      <c r="A276" s="875"/>
      <c r="B276" s="876"/>
      <c r="C276" s="876"/>
      <c r="D276" s="876"/>
      <c r="E276" s="876"/>
      <c r="F276" s="877"/>
      <c r="G276" s="875"/>
      <c r="H276" s="876"/>
      <c r="I276" s="876"/>
      <c r="J276" s="876"/>
      <c r="K276" s="877"/>
    </row>
    <row r="277" spans="1:11" ht="15" customHeight="1" x14ac:dyDescent="0.25">
      <c r="A277" s="878"/>
      <c r="B277" s="879"/>
      <c r="C277" s="879"/>
      <c r="D277" s="879"/>
      <c r="E277" s="879"/>
      <c r="F277" s="880"/>
      <c r="G277" s="878"/>
      <c r="H277" s="879"/>
      <c r="I277" s="879"/>
      <c r="J277" s="879"/>
      <c r="K277" s="880"/>
    </row>
    <row r="278" spans="1:11" ht="15" customHeight="1" x14ac:dyDescent="0.25">
      <c r="A278" s="878"/>
      <c r="B278" s="879"/>
      <c r="C278" s="879"/>
      <c r="D278" s="879"/>
      <c r="E278" s="879"/>
      <c r="F278" s="880"/>
      <c r="G278" s="878"/>
      <c r="H278" s="879"/>
      <c r="I278" s="879"/>
      <c r="J278" s="879"/>
      <c r="K278" s="880"/>
    </row>
    <row r="279" spans="1:11" ht="15" customHeight="1" x14ac:dyDescent="0.25">
      <c r="A279" s="878"/>
      <c r="B279" s="879"/>
      <c r="C279" s="879"/>
      <c r="D279" s="879"/>
      <c r="E279" s="879"/>
      <c r="F279" s="880"/>
      <c r="G279" s="878"/>
      <c r="H279" s="879"/>
      <c r="I279" s="879"/>
      <c r="J279" s="879"/>
      <c r="K279" s="880"/>
    </row>
    <row r="280" spans="1:11" ht="15" customHeight="1" x14ac:dyDescent="0.25">
      <c r="A280" s="878"/>
      <c r="B280" s="879"/>
      <c r="C280" s="879"/>
      <c r="D280" s="879"/>
      <c r="E280" s="879"/>
      <c r="F280" s="880"/>
      <c r="G280" s="878"/>
      <c r="H280" s="879"/>
      <c r="I280" s="879"/>
      <c r="J280" s="879"/>
      <c r="K280" s="880"/>
    </row>
    <row r="281" spans="1:11" ht="15" customHeight="1" x14ac:dyDescent="0.25">
      <c r="A281" s="878"/>
      <c r="B281" s="879"/>
      <c r="C281" s="879"/>
      <c r="D281" s="879"/>
      <c r="E281" s="879"/>
      <c r="F281" s="880"/>
      <c r="G281" s="878"/>
      <c r="H281" s="879"/>
      <c r="I281" s="879"/>
      <c r="J281" s="879"/>
      <c r="K281" s="880"/>
    </row>
    <row r="282" spans="1:11" ht="15" customHeight="1" x14ac:dyDescent="0.25">
      <c r="A282" s="878"/>
      <c r="B282" s="879"/>
      <c r="C282" s="879"/>
      <c r="D282" s="879"/>
      <c r="E282" s="879"/>
      <c r="F282" s="880"/>
      <c r="G282" s="878"/>
      <c r="H282" s="879"/>
      <c r="I282" s="879"/>
      <c r="J282" s="879"/>
      <c r="K282" s="880"/>
    </row>
    <row r="283" spans="1:11" ht="15" customHeight="1" x14ac:dyDescent="0.25">
      <c r="A283" s="878"/>
      <c r="B283" s="879"/>
      <c r="C283" s="879"/>
      <c r="D283" s="879"/>
      <c r="E283" s="879"/>
      <c r="F283" s="880"/>
      <c r="G283" s="878"/>
      <c r="H283" s="879"/>
      <c r="I283" s="879"/>
      <c r="J283" s="879"/>
      <c r="K283" s="880"/>
    </row>
    <row r="284" spans="1:11" ht="15" customHeight="1" x14ac:dyDescent="0.25">
      <c r="A284" s="878"/>
      <c r="B284" s="879"/>
      <c r="C284" s="879"/>
      <c r="D284" s="879"/>
      <c r="E284" s="879"/>
      <c r="F284" s="880"/>
      <c r="G284" s="878"/>
      <c r="H284" s="879"/>
      <c r="I284" s="879"/>
      <c r="J284" s="879"/>
      <c r="K284" s="880"/>
    </row>
    <row r="285" spans="1:11" ht="15" customHeight="1" x14ac:dyDescent="0.25">
      <c r="A285" s="878"/>
      <c r="B285" s="879"/>
      <c r="C285" s="879"/>
      <c r="D285" s="879"/>
      <c r="E285" s="879"/>
      <c r="F285" s="880"/>
      <c r="G285" s="878"/>
      <c r="H285" s="879"/>
      <c r="I285" s="879"/>
      <c r="J285" s="879"/>
      <c r="K285" s="880"/>
    </row>
    <row r="286" spans="1:11" ht="15" customHeight="1" x14ac:dyDescent="0.25">
      <c r="A286" s="878"/>
      <c r="B286" s="879"/>
      <c r="C286" s="879"/>
      <c r="D286" s="879"/>
      <c r="E286" s="879"/>
      <c r="F286" s="880"/>
      <c r="G286" s="878"/>
      <c r="H286" s="879"/>
      <c r="I286" s="879"/>
      <c r="J286" s="879"/>
      <c r="K286" s="880"/>
    </row>
    <row r="287" spans="1:11" ht="15" customHeight="1" x14ac:dyDescent="0.25">
      <c r="A287" s="878"/>
      <c r="B287" s="879"/>
      <c r="C287" s="879"/>
      <c r="D287" s="879"/>
      <c r="E287" s="879"/>
      <c r="F287" s="880"/>
      <c r="G287" s="878"/>
      <c r="H287" s="879"/>
      <c r="I287" s="879"/>
      <c r="J287" s="879"/>
      <c r="K287" s="880"/>
    </row>
    <row r="288" spans="1:11" ht="15" customHeight="1" x14ac:dyDescent="0.25">
      <c r="A288" s="878"/>
      <c r="B288" s="879"/>
      <c r="C288" s="879"/>
      <c r="D288" s="879"/>
      <c r="E288" s="879"/>
      <c r="F288" s="880"/>
      <c r="G288" s="878"/>
      <c r="H288" s="879"/>
      <c r="I288" s="879"/>
      <c r="J288" s="879"/>
      <c r="K288" s="880"/>
    </row>
    <row r="289" spans="1:11" ht="15" customHeight="1" x14ac:dyDescent="0.25">
      <c r="A289" s="878"/>
      <c r="B289" s="879"/>
      <c r="C289" s="879"/>
      <c r="D289" s="879"/>
      <c r="E289" s="879"/>
      <c r="F289" s="880"/>
      <c r="G289" s="878"/>
      <c r="H289" s="879"/>
      <c r="I289" s="879"/>
      <c r="J289" s="879"/>
      <c r="K289" s="880"/>
    </row>
    <row r="290" spans="1:11" ht="6" customHeight="1" thickBot="1" x14ac:dyDescent="0.3">
      <c r="A290" s="878"/>
      <c r="B290" s="879"/>
      <c r="C290" s="879"/>
      <c r="D290" s="879"/>
      <c r="E290" s="879"/>
      <c r="F290" s="880"/>
      <c r="G290" s="878"/>
      <c r="H290" s="879"/>
      <c r="I290" s="879"/>
      <c r="J290" s="879"/>
      <c r="K290" s="880"/>
    </row>
    <row r="291" spans="1:11" x14ac:dyDescent="0.25">
      <c r="A291" s="1023" t="s">
        <v>1235</v>
      </c>
      <c r="B291" s="1024"/>
      <c r="C291" s="1024"/>
      <c r="D291" s="1024"/>
      <c r="E291" s="1024"/>
      <c r="F291" s="1025"/>
      <c r="G291" s="1012" t="s">
        <v>1236</v>
      </c>
      <c r="H291" s="1018"/>
      <c r="I291" s="1018"/>
      <c r="J291" s="1018"/>
      <c r="K291" s="1019"/>
    </row>
    <row r="292" spans="1:11" ht="15.75" thickBot="1" x14ac:dyDescent="0.3">
      <c r="A292" s="1026"/>
      <c r="B292" s="1027"/>
      <c r="C292" s="1027"/>
      <c r="D292" s="1027"/>
      <c r="E292" s="1027"/>
      <c r="F292" s="1028"/>
      <c r="G292" s="1020"/>
      <c r="H292" s="1021"/>
      <c r="I292" s="1021"/>
      <c r="J292" s="1021"/>
      <c r="K292" s="1022"/>
    </row>
    <row r="293" spans="1:11" ht="15" customHeight="1" x14ac:dyDescent="0.25">
      <c r="A293" s="875"/>
      <c r="B293" s="876"/>
      <c r="C293" s="876"/>
      <c r="D293" s="876"/>
      <c r="E293" s="876"/>
      <c r="F293" s="877"/>
      <c r="G293" s="875"/>
      <c r="H293" s="876"/>
      <c r="I293" s="876"/>
      <c r="J293" s="876"/>
      <c r="K293" s="877"/>
    </row>
    <row r="294" spans="1:11" ht="15" customHeight="1" x14ac:dyDescent="0.25">
      <c r="A294" s="878"/>
      <c r="B294" s="879"/>
      <c r="C294" s="879"/>
      <c r="D294" s="879"/>
      <c r="E294" s="879"/>
      <c r="F294" s="880"/>
      <c r="G294" s="878"/>
      <c r="H294" s="879"/>
      <c r="I294" s="879"/>
      <c r="J294" s="879"/>
      <c r="K294" s="880"/>
    </row>
    <row r="295" spans="1:11" ht="15" customHeight="1" x14ac:dyDescent="0.25">
      <c r="A295" s="878"/>
      <c r="B295" s="879"/>
      <c r="C295" s="879"/>
      <c r="D295" s="879"/>
      <c r="E295" s="879"/>
      <c r="F295" s="880"/>
      <c r="G295" s="878"/>
      <c r="H295" s="879"/>
      <c r="I295" s="879"/>
      <c r="J295" s="879"/>
      <c r="K295" s="880"/>
    </row>
    <row r="296" spans="1:11" ht="15" customHeight="1" x14ac:dyDescent="0.25">
      <c r="A296" s="878"/>
      <c r="B296" s="879"/>
      <c r="C296" s="879"/>
      <c r="D296" s="879"/>
      <c r="E296" s="879"/>
      <c r="F296" s="880"/>
      <c r="G296" s="878"/>
      <c r="H296" s="879"/>
      <c r="I296" s="879"/>
      <c r="J296" s="879"/>
      <c r="K296" s="880"/>
    </row>
    <row r="297" spans="1:11" ht="15" customHeight="1" x14ac:dyDescent="0.25">
      <c r="A297" s="878"/>
      <c r="B297" s="879"/>
      <c r="C297" s="879"/>
      <c r="D297" s="879"/>
      <c r="E297" s="879"/>
      <c r="F297" s="880"/>
      <c r="G297" s="878"/>
      <c r="H297" s="879"/>
      <c r="I297" s="879"/>
      <c r="J297" s="879"/>
      <c r="K297" s="880"/>
    </row>
    <row r="298" spans="1:11" ht="15" customHeight="1" x14ac:dyDescent="0.25">
      <c r="A298" s="878"/>
      <c r="B298" s="879"/>
      <c r="C298" s="879"/>
      <c r="D298" s="879"/>
      <c r="E298" s="879"/>
      <c r="F298" s="880"/>
      <c r="G298" s="878"/>
      <c r="H298" s="879"/>
      <c r="I298" s="879"/>
      <c r="J298" s="879"/>
      <c r="K298" s="880"/>
    </row>
    <row r="299" spans="1:11" ht="15" customHeight="1" x14ac:dyDescent="0.25">
      <c r="A299" s="878"/>
      <c r="B299" s="879"/>
      <c r="C299" s="879"/>
      <c r="D299" s="879"/>
      <c r="E299" s="879"/>
      <c r="F299" s="880"/>
      <c r="G299" s="878"/>
      <c r="H299" s="879"/>
      <c r="I299" s="879"/>
      <c r="J299" s="879"/>
      <c r="K299" s="880"/>
    </row>
    <row r="300" spans="1:11" ht="15" customHeight="1" x14ac:dyDescent="0.25">
      <c r="A300" s="878"/>
      <c r="B300" s="879"/>
      <c r="C300" s="879"/>
      <c r="D300" s="879"/>
      <c r="E300" s="879"/>
      <c r="F300" s="880"/>
      <c r="G300" s="878"/>
      <c r="H300" s="879"/>
      <c r="I300" s="879"/>
      <c r="J300" s="879"/>
      <c r="K300" s="880"/>
    </row>
    <row r="301" spans="1:11" ht="15" customHeight="1" x14ac:dyDescent="0.25">
      <c r="A301" s="878"/>
      <c r="B301" s="879"/>
      <c r="C301" s="879"/>
      <c r="D301" s="879"/>
      <c r="E301" s="879"/>
      <c r="F301" s="880"/>
      <c r="G301" s="878"/>
      <c r="H301" s="879"/>
      <c r="I301" s="879"/>
      <c r="J301" s="879"/>
      <c r="K301" s="880"/>
    </row>
    <row r="302" spans="1:11" ht="15" customHeight="1" x14ac:dyDescent="0.25">
      <c r="A302" s="878"/>
      <c r="B302" s="879"/>
      <c r="C302" s="879"/>
      <c r="D302" s="879"/>
      <c r="E302" s="879"/>
      <c r="F302" s="880"/>
      <c r="G302" s="878"/>
      <c r="H302" s="879"/>
      <c r="I302" s="879"/>
      <c r="J302" s="879"/>
      <c r="K302" s="880"/>
    </row>
    <row r="303" spans="1:11" ht="15" customHeight="1" x14ac:dyDescent="0.25">
      <c r="A303" s="878"/>
      <c r="B303" s="879"/>
      <c r="C303" s="879"/>
      <c r="D303" s="879"/>
      <c r="E303" s="879"/>
      <c r="F303" s="880"/>
      <c r="G303" s="878"/>
      <c r="H303" s="879"/>
      <c r="I303" s="879"/>
      <c r="J303" s="879"/>
      <c r="K303" s="880"/>
    </row>
    <row r="304" spans="1:11" ht="15" customHeight="1" x14ac:dyDescent="0.25">
      <c r="A304" s="878"/>
      <c r="B304" s="879"/>
      <c r="C304" s="879"/>
      <c r="D304" s="879"/>
      <c r="E304" s="879"/>
      <c r="F304" s="880"/>
      <c r="G304" s="878"/>
      <c r="H304" s="879"/>
      <c r="I304" s="879"/>
      <c r="J304" s="879"/>
      <c r="K304" s="880"/>
    </row>
    <row r="305" spans="1:11" ht="15" customHeight="1" x14ac:dyDescent="0.25">
      <c r="A305" s="878"/>
      <c r="B305" s="879"/>
      <c r="C305" s="879"/>
      <c r="D305" s="879"/>
      <c r="E305" s="879"/>
      <c r="F305" s="880"/>
      <c r="G305" s="878"/>
      <c r="H305" s="879"/>
      <c r="I305" s="879"/>
      <c r="J305" s="879"/>
      <c r="K305" s="880"/>
    </row>
    <row r="306" spans="1:11" ht="15" customHeight="1" x14ac:dyDescent="0.25">
      <c r="A306" s="878"/>
      <c r="B306" s="879"/>
      <c r="C306" s="879"/>
      <c r="D306" s="879"/>
      <c r="E306" s="879"/>
      <c r="F306" s="880"/>
      <c r="G306" s="878"/>
      <c r="H306" s="879"/>
      <c r="I306" s="879"/>
      <c r="J306" s="879"/>
      <c r="K306" s="880"/>
    </row>
    <row r="307" spans="1:11" ht="6" customHeight="1" thickBot="1" x14ac:dyDescent="0.3">
      <c r="A307" s="878"/>
      <c r="B307" s="879"/>
      <c r="C307" s="879"/>
      <c r="D307" s="879"/>
      <c r="E307" s="879"/>
      <c r="F307" s="880"/>
      <c r="G307" s="878"/>
      <c r="H307" s="879"/>
      <c r="I307" s="879"/>
      <c r="J307" s="879"/>
      <c r="K307" s="880"/>
    </row>
    <row r="308" spans="1:11" x14ac:dyDescent="0.25">
      <c r="A308" s="1023" t="s">
        <v>1122</v>
      </c>
      <c r="B308" s="1024"/>
      <c r="C308" s="1024"/>
      <c r="D308" s="1024"/>
      <c r="E308" s="1024"/>
      <c r="F308" s="1025"/>
      <c r="G308" s="1012" t="s">
        <v>1237</v>
      </c>
      <c r="H308" s="1018"/>
      <c r="I308" s="1018"/>
      <c r="J308" s="1018"/>
      <c r="K308" s="1019"/>
    </row>
    <row r="309" spans="1:11" ht="15.75" thickBot="1" x14ac:dyDescent="0.3">
      <c r="A309" s="1026"/>
      <c r="B309" s="1027"/>
      <c r="C309" s="1027"/>
      <c r="D309" s="1027"/>
      <c r="E309" s="1027"/>
      <c r="F309" s="1028"/>
      <c r="G309" s="1020"/>
      <c r="H309" s="1021"/>
      <c r="I309" s="1021"/>
      <c r="J309" s="1021"/>
      <c r="K309" s="1022"/>
    </row>
    <row r="310" spans="1:11" ht="15" customHeight="1" x14ac:dyDescent="0.25">
      <c r="A310" s="875"/>
      <c r="B310" s="876"/>
      <c r="C310" s="876"/>
      <c r="D310" s="876"/>
      <c r="E310" s="876"/>
      <c r="F310" s="877"/>
      <c r="G310" s="875"/>
      <c r="H310" s="876"/>
      <c r="I310" s="876"/>
      <c r="J310" s="876"/>
      <c r="K310" s="877"/>
    </row>
    <row r="311" spans="1:11" ht="15" customHeight="1" x14ac:dyDescent="0.25">
      <c r="A311" s="878"/>
      <c r="B311" s="879"/>
      <c r="C311" s="879"/>
      <c r="D311" s="879"/>
      <c r="E311" s="879"/>
      <c r="F311" s="880"/>
      <c r="G311" s="878"/>
      <c r="H311" s="879"/>
      <c r="I311" s="879"/>
      <c r="J311" s="879"/>
      <c r="K311" s="880"/>
    </row>
    <row r="312" spans="1:11" ht="15" customHeight="1" x14ac:dyDescent="0.25">
      <c r="A312" s="878"/>
      <c r="B312" s="879"/>
      <c r="C312" s="879"/>
      <c r="D312" s="879"/>
      <c r="E312" s="879"/>
      <c r="F312" s="880"/>
      <c r="G312" s="878"/>
      <c r="H312" s="879"/>
      <c r="I312" s="879"/>
      <c r="J312" s="879"/>
      <c r="K312" s="880"/>
    </row>
    <row r="313" spans="1:11" ht="15" customHeight="1" x14ac:dyDescent="0.25">
      <c r="A313" s="878"/>
      <c r="B313" s="879"/>
      <c r="C313" s="879"/>
      <c r="D313" s="879"/>
      <c r="E313" s="879"/>
      <c r="F313" s="880"/>
      <c r="G313" s="878"/>
      <c r="H313" s="879"/>
      <c r="I313" s="879"/>
      <c r="J313" s="879"/>
      <c r="K313" s="880"/>
    </row>
    <row r="314" spans="1:11" ht="15" customHeight="1" x14ac:dyDescent="0.25">
      <c r="A314" s="878"/>
      <c r="B314" s="879"/>
      <c r="C314" s="879"/>
      <c r="D314" s="879"/>
      <c r="E314" s="879"/>
      <c r="F314" s="880"/>
      <c r="G314" s="878"/>
      <c r="H314" s="879"/>
      <c r="I314" s="879"/>
      <c r="J314" s="879"/>
      <c r="K314" s="880"/>
    </row>
    <row r="315" spans="1:11" ht="15" customHeight="1" x14ac:dyDescent="0.25">
      <c r="A315" s="878"/>
      <c r="B315" s="879"/>
      <c r="C315" s="879"/>
      <c r="D315" s="879"/>
      <c r="E315" s="879"/>
      <c r="F315" s="880"/>
      <c r="G315" s="878"/>
      <c r="H315" s="879"/>
      <c r="I315" s="879"/>
      <c r="J315" s="879"/>
      <c r="K315" s="880"/>
    </row>
    <row r="316" spans="1:11" ht="15" customHeight="1" x14ac:dyDescent="0.25">
      <c r="A316" s="878"/>
      <c r="B316" s="879"/>
      <c r="C316" s="879"/>
      <c r="D316" s="879"/>
      <c r="E316" s="879"/>
      <c r="F316" s="880"/>
      <c r="G316" s="878"/>
      <c r="H316" s="879"/>
      <c r="I316" s="879"/>
      <c r="J316" s="879"/>
      <c r="K316" s="880"/>
    </row>
    <row r="317" spans="1:11" ht="15" customHeight="1" x14ac:dyDescent="0.25">
      <c r="A317" s="878"/>
      <c r="B317" s="879"/>
      <c r="C317" s="879"/>
      <c r="D317" s="879"/>
      <c r="E317" s="879"/>
      <c r="F317" s="880"/>
      <c r="G317" s="878"/>
      <c r="H317" s="879"/>
      <c r="I317" s="879"/>
      <c r="J317" s="879"/>
      <c r="K317" s="880"/>
    </row>
    <row r="318" spans="1:11" ht="15" customHeight="1" x14ac:dyDescent="0.25">
      <c r="A318" s="878"/>
      <c r="B318" s="879"/>
      <c r="C318" s="879"/>
      <c r="D318" s="879"/>
      <c r="E318" s="879"/>
      <c r="F318" s="880"/>
      <c r="G318" s="878"/>
      <c r="H318" s="879"/>
      <c r="I318" s="879"/>
      <c r="J318" s="879"/>
      <c r="K318" s="880"/>
    </row>
    <row r="319" spans="1:11" ht="15" customHeight="1" x14ac:dyDescent="0.25">
      <c r="A319" s="878"/>
      <c r="B319" s="879"/>
      <c r="C319" s="879"/>
      <c r="D319" s="879"/>
      <c r="E319" s="879"/>
      <c r="F319" s="880"/>
      <c r="G319" s="878"/>
      <c r="H319" s="879"/>
      <c r="I319" s="879"/>
      <c r="J319" s="879"/>
      <c r="K319" s="880"/>
    </row>
    <row r="320" spans="1:11" ht="15" customHeight="1" x14ac:dyDescent="0.25">
      <c r="A320" s="878"/>
      <c r="B320" s="879"/>
      <c r="C320" s="879"/>
      <c r="D320" s="879"/>
      <c r="E320" s="879"/>
      <c r="F320" s="880"/>
      <c r="G320" s="878"/>
      <c r="H320" s="879"/>
      <c r="I320" s="879"/>
      <c r="J320" s="879"/>
      <c r="K320" s="880"/>
    </row>
    <row r="321" spans="1:11" ht="15" customHeight="1" x14ac:dyDescent="0.25">
      <c r="A321" s="878"/>
      <c r="B321" s="879"/>
      <c r="C321" s="879"/>
      <c r="D321" s="879"/>
      <c r="E321" s="879"/>
      <c r="F321" s="880"/>
      <c r="G321" s="878"/>
      <c r="H321" s="879"/>
      <c r="I321" s="879"/>
      <c r="J321" s="879"/>
      <c r="K321" s="880"/>
    </row>
    <row r="322" spans="1:11" ht="15" customHeight="1" x14ac:dyDescent="0.25">
      <c r="A322" s="878"/>
      <c r="B322" s="879"/>
      <c r="C322" s="879"/>
      <c r="D322" s="879"/>
      <c r="E322" s="879"/>
      <c r="F322" s="880"/>
      <c r="G322" s="878"/>
      <c r="H322" s="879"/>
      <c r="I322" s="879"/>
      <c r="J322" s="879"/>
      <c r="K322" s="880"/>
    </row>
    <row r="323" spans="1:11" ht="15" customHeight="1" x14ac:dyDescent="0.25">
      <c r="A323" s="878"/>
      <c r="B323" s="879"/>
      <c r="C323" s="879"/>
      <c r="D323" s="879"/>
      <c r="E323" s="879"/>
      <c r="F323" s="880"/>
      <c r="G323" s="878"/>
      <c r="H323" s="879"/>
      <c r="I323" s="879"/>
      <c r="J323" s="879"/>
      <c r="K323" s="880"/>
    </row>
    <row r="324" spans="1:11" ht="6" customHeight="1" thickBot="1" x14ac:dyDescent="0.3">
      <c r="A324" s="878"/>
      <c r="B324" s="879"/>
      <c r="C324" s="879"/>
      <c r="D324" s="879"/>
      <c r="E324" s="879"/>
      <c r="F324" s="880"/>
      <c r="G324" s="878"/>
      <c r="H324" s="879"/>
      <c r="I324" s="879"/>
      <c r="J324" s="879"/>
      <c r="K324" s="880"/>
    </row>
    <row r="325" spans="1:11" x14ac:dyDescent="0.25">
      <c r="A325" s="1023" t="s">
        <v>1238</v>
      </c>
      <c r="B325" s="1024"/>
      <c r="C325" s="1024"/>
      <c r="D325" s="1024"/>
      <c r="E325" s="1024"/>
      <c r="F325" s="1025"/>
      <c r="G325" s="1012" t="s">
        <v>1239</v>
      </c>
      <c r="H325" s="1018"/>
      <c r="I325" s="1018"/>
      <c r="J325" s="1018"/>
      <c r="K325" s="1019"/>
    </row>
    <row r="326" spans="1:11" ht="15.75" thickBot="1" x14ac:dyDescent="0.3">
      <c r="A326" s="1026"/>
      <c r="B326" s="1027"/>
      <c r="C326" s="1027"/>
      <c r="D326" s="1027"/>
      <c r="E326" s="1027"/>
      <c r="F326" s="1028"/>
      <c r="G326" s="1020"/>
      <c r="H326" s="1021"/>
      <c r="I326" s="1021"/>
      <c r="J326" s="1021"/>
      <c r="K326" s="1022"/>
    </row>
    <row r="327" spans="1:11" x14ac:dyDescent="0.25">
      <c r="A327" s="875" t="s">
        <v>504</v>
      </c>
      <c r="B327" s="876"/>
      <c r="C327" s="876"/>
      <c r="D327" s="876"/>
      <c r="E327" s="876"/>
      <c r="F327" s="877"/>
      <c r="G327" s="875" t="s">
        <v>505</v>
      </c>
      <c r="H327" s="876"/>
      <c r="I327" s="876"/>
      <c r="J327" s="876"/>
      <c r="K327" s="877"/>
    </row>
    <row r="328" spans="1:11" x14ac:dyDescent="0.25">
      <c r="A328" s="878"/>
      <c r="B328" s="879"/>
      <c r="C328" s="879"/>
      <c r="D328" s="879"/>
      <c r="E328" s="879"/>
      <c r="F328" s="880"/>
      <c r="G328" s="878"/>
      <c r="H328" s="879"/>
      <c r="I328" s="879"/>
      <c r="J328" s="879"/>
      <c r="K328" s="880"/>
    </row>
    <row r="329" spans="1:11" x14ac:dyDescent="0.25">
      <c r="A329" s="878"/>
      <c r="B329" s="879"/>
      <c r="C329" s="879"/>
      <c r="D329" s="879"/>
      <c r="E329" s="879"/>
      <c r="F329" s="880"/>
      <c r="G329" s="878"/>
      <c r="H329" s="879"/>
      <c r="I329" s="879"/>
      <c r="J329" s="879"/>
      <c r="K329" s="880"/>
    </row>
    <row r="330" spans="1:11" x14ac:dyDescent="0.25">
      <c r="A330" s="878"/>
      <c r="B330" s="879"/>
      <c r="C330" s="879"/>
      <c r="D330" s="879"/>
      <c r="E330" s="879"/>
      <c r="F330" s="880"/>
      <c r="G330" s="878"/>
      <c r="H330" s="879"/>
      <c r="I330" s="879"/>
      <c r="J330" s="879"/>
      <c r="K330" s="880"/>
    </row>
    <row r="331" spans="1:11" x14ac:dyDescent="0.25">
      <c r="A331" s="878"/>
      <c r="B331" s="879"/>
      <c r="C331" s="879"/>
      <c r="D331" s="879"/>
      <c r="E331" s="879"/>
      <c r="F331" s="880"/>
      <c r="G331" s="878"/>
      <c r="H331" s="879"/>
      <c r="I331" s="879"/>
      <c r="J331" s="879"/>
      <c r="K331" s="880"/>
    </row>
    <row r="332" spans="1:11" x14ac:dyDescent="0.25">
      <c r="A332" s="878"/>
      <c r="B332" s="879"/>
      <c r="C332" s="879"/>
      <c r="D332" s="879"/>
      <c r="E332" s="879"/>
      <c r="F332" s="880"/>
      <c r="G332" s="878"/>
      <c r="H332" s="879"/>
      <c r="I332" s="879"/>
      <c r="J332" s="879"/>
      <c r="K332" s="880"/>
    </row>
    <row r="333" spans="1:11" x14ac:dyDescent="0.25">
      <c r="A333" s="878"/>
      <c r="B333" s="879"/>
      <c r="C333" s="879"/>
      <c r="D333" s="879"/>
      <c r="E333" s="879"/>
      <c r="F333" s="880"/>
      <c r="G333" s="878"/>
      <c r="H333" s="879"/>
      <c r="I333" s="879"/>
      <c r="J333" s="879"/>
      <c r="K333" s="880"/>
    </row>
    <row r="334" spans="1:11" x14ac:dyDescent="0.25">
      <c r="A334" s="878"/>
      <c r="B334" s="879"/>
      <c r="C334" s="879"/>
      <c r="D334" s="879"/>
      <c r="E334" s="879"/>
      <c r="F334" s="880"/>
      <c r="G334" s="878"/>
      <c r="H334" s="879"/>
      <c r="I334" s="879"/>
      <c r="J334" s="879"/>
      <c r="K334" s="880"/>
    </row>
    <row r="335" spans="1:11" x14ac:dyDescent="0.25">
      <c r="A335" s="878"/>
      <c r="B335" s="879"/>
      <c r="C335" s="879"/>
      <c r="D335" s="879"/>
      <c r="E335" s="879"/>
      <c r="F335" s="880"/>
      <c r="G335" s="878"/>
      <c r="H335" s="879"/>
      <c r="I335" s="879"/>
      <c r="J335" s="879"/>
      <c r="K335" s="880"/>
    </row>
    <row r="336" spans="1:11" x14ac:dyDescent="0.25">
      <c r="A336" s="878"/>
      <c r="B336" s="879"/>
      <c r="C336" s="879"/>
      <c r="D336" s="879"/>
      <c r="E336" s="879"/>
      <c r="F336" s="880"/>
      <c r="G336" s="878"/>
      <c r="H336" s="879"/>
      <c r="I336" s="879"/>
      <c r="J336" s="879"/>
      <c r="K336" s="880"/>
    </row>
    <row r="337" spans="1:11" x14ac:dyDescent="0.25">
      <c r="A337" s="878"/>
      <c r="B337" s="879"/>
      <c r="C337" s="879"/>
      <c r="D337" s="879"/>
      <c r="E337" s="879"/>
      <c r="F337" s="880"/>
      <c r="G337" s="878"/>
      <c r="H337" s="879"/>
      <c r="I337" s="879"/>
      <c r="J337" s="879"/>
      <c r="K337" s="880"/>
    </row>
    <row r="338" spans="1:11" x14ac:dyDescent="0.25">
      <c r="A338" s="878"/>
      <c r="B338" s="879"/>
      <c r="C338" s="879"/>
      <c r="D338" s="879"/>
      <c r="E338" s="879"/>
      <c r="F338" s="880"/>
      <c r="G338" s="878"/>
      <c r="H338" s="879"/>
      <c r="I338" s="879"/>
      <c r="J338" s="879"/>
      <c r="K338" s="880"/>
    </row>
    <row r="339" spans="1:11" x14ac:dyDescent="0.25">
      <c r="A339" s="878"/>
      <c r="B339" s="879"/>
      <c r="C339" s="879"/>
      <c r="D339" s="879"/>
      <c r="E339" s="879"/>
      <c r="F339" s="880"/>
      <c r="G339" s="878"/>
      <c r="H339" s="879"/>
      <c r="I339" s="879"/>
      <c r="J339" s="879"/>
      <c r="K339" s="880"/>
    </row>
    <row r="340" spans="1:11" ht="15.75" thickBot="1" x14ac:dyDescent="0.3">
      <c r="A340" s="878"/>
      <c r="B340" s="879"/>
      <c r="C340" s="879"/>
      <c r="D340" s="879"/>
      <c r="E340" s="879"/>
      <c r="F340" s="880"/>
      <c r="G340" s="878"/>
      <c r="H340" s="879"/>
      <c r="I340" s="879"/>
      <c r="J340" s="879"/>
      <c r="K340" s="880"/>
    </row>
    <row r="341" spans="1:11" x14ac:dyDescent="0.25">
      <c r="A341" s="1012" t="s">
        <v>1240</v>
      </c>
      <c r="B341" s="1018"/>
      <c r="C341" s="1018"/>
      <c r="D341" s="1018"/>
      <c r="E341" s="1018"/>
      <c r="F341" s="1019"/>
      <c r="G341" s="1012" t="s">
        <v>1241</v>
      </c>
      <c r="H341" s="1018"/>
      <c r="I341" s="1018"/>
      <c r="J341" s="1018"/>
      <c r="K341" s="1019"/>
    </row>
    <row r="342" spans="1:11" ht="15.75" thickBot="1" x14ac:dyDescent="0.3">
      <c r="A342" s="1020"/>
      <c r="B342" s="1021"/>
      <c r="C342" s="1021"/>
      <c r="D342" s="1021"/>
      <c r="E342" s="1021"/>
      <c r="F342" s="1022"/>
      <c r="G342" s="1020"/>
      <c r="H342" s="1021"/>
      <c r="I342" s="1021"/>
      <c r="J342" s="1021"/>
      <c r="K342" s="1022"/>
    </row>
    <row r="343" spans="1:11" x14ac:dyDescent="0.25">
      <c r="A343" s="875" t="s">
        <v>504</v>
      </c>
      <c r="B343" s="876"/>
      <c r="C343" s="876"/>
      <c r="D343" s="876"/>
      <c r="E343" s="876"/>
      <c r="F343" s="877"/>
      <c r="G343" s="875" t="s">
        <v>505</v>
      </c>
      <c r="H343" s="876"/>
      <c r="I343" s="876"/>
      <c r="J343" s="876"/>
      <c r="K343" s="877"/>
    </row>
    <row r="344" spans="1:11" x14ac:dyDescent="0.25">
      <c r="A344" s="878"/>
      <c r="B344" s="879"/>
      <c r="C344" s="879"/>
      <c r="D344" s="879"/>
      <c r="E344" s="879"/>
      <c r="F344" s="880"/>
      <c r="G344" s="878"/>
      <c r="H344" s="879"/>
      <c r="I344" s="879"/>
      <c r="J344" s="879"/>
      <c r="K344" s="880"/>
    </row>
    <row r="345" spans="1:11" x14ac:dyDescent="0.25">
      <c r="A345" s="878"/>
      <c r="B345" s="879"/>
      <c r="C345" s="879"/>
      <c r="D345" s="879"/>
      <c r="E345" s="879"/>
      <c r="F345" s="880"/>
      <c r="G345" s="878"/>
      <c r="H345" s="879"/>
      <c r="I345" s="879"/>
      <c r="J345" s="879"/>
      <c r="K345" s="880"/>
    </row>
    <row r="346" spans="1:11" x14ac:dyDescent="0.25">
      <c r="A346" s="878"/>
      <c r="B346" s="879"/>
      <c r="C346" s="879"/>
      <c r="D346" s="879"/>
      <c r="E346" s="879"/>
      <c r="F346" s="880"/>
      <c r="G346" s="878"/>
      <c r="H346" s="879"/>
      <c r="I346" s="879"/>
      <c r="J346" s="879"/>
      <c r="K346" s="880"/>
    </row>
    <row r="347" spans="1:11" x14ac:dyDescent="0.25">
      <c r="A347" s="878"/>
      <c r="B347" s="879"/>
      <c r="C347" s="879"/>
      <c r="D347" s="879"/>
      <c r="E347" s="879"/>
      <c r="F347" s="880"/>
      <c r="G347" s="878"/>
      <c r="H347" s="879"/>
      <c r="I347" s="879"/>
      <c r="J347" s="879"/>
      <c r="K347" s="880"/>
    </row>
    <row r="348" spans="1:11" x14ac:dyDescent="0.25">
      <c r="A348" s="878"/>
      <c r="B348" s="879"/>
      <c r="C348" s="879"/>
      <c r="D348" s="879"/>
      <c r="E348" s="879"/>
      <c r="F348" s="880"/>
      <c r="G348" s="878"/>
      <c r="H348" s="879"/>
      <c r="I348" s="879"/>
      <c r="J348" s="879"/>
      <c r="K348" s="880"/>
    </row>
    <row r="349" spans="1:11" x14ac:dyDescent="0.25">
      <c r="A349" s="878"/>
      <c r="B349" s="879"/>
      <c r="C349" s="879"/>
      <c r="D349" s="879"/>
      <c r="E349" s="879"/>
      <c r="F349" s="880"/>
      <c r="G349" s="878"/>
      <c r="H349" s="879"/>
      <c r="I349" s="879"/>
      <c r="J349" s="879"/>
      <c r="K349" s="880"/>
    </row>
    <row r="350" spans="1:11" x14ac:dyDescent="0.25">
      <c r="A350" s="878"/>
      <c r="B350" s="879"/>
      <c r="C350" s="879"/>
      <c r="D350" s="879"/>
      <c r="E350" s="879"/>
      <c r="F350" s="880"/>
      <c r="G350" s="878"/>
      <c r="H350" s="879"/>
      <c r="I350" s="879"/>
      <c r="J350" s="879"/>
      <c r="K350" s="880"/>
    </row>
    <row r="351" spans="1:11" x14ac:dyDescent="0.25">
      <c r="A351" s="878"/>
      <c r="B351" s="879"/>
      <c r="C351" s="879"/>
      <c r="D351" s="879"/>
      <c r="E351" s="879"/>
      <c r="F351" s="880"/>
      <c r="G351" s="878"/>
      <c r="H351" s="879"/>
      <c r="I351" s="879"/>
      <c r="J351" s="879"/>
      <c r="K351" s="880"/>
    </row>
    <row r="352" spans="1:11" x14ac:dyDescent="0.25">
      <c r="A352" s="878"/>
      <c r="B352" s="879"/>
      <c r="C352" s="879"/>
      <c r="D352" s="879"/>
      <c r="E352" s="879"/>
      <c r="F352" s="880"/>
      <c r="G352" s="878"/>
      <c r="H352" s="879"/>
      <c r="I352" s="879"/>
      <c r="J352" s="879"/>
      <c r="K352" s="880"/>
    </row>
    <row r="353" spans="1:11" x14ac:dyDescent="0.25">
      <c r="A353" s="878"/>
      <c r="B353" s="879"/>
      <c r="C353" s="879"/>
      <c r="D353" s="879"/>
      <c r="E353" s="879"/>
      <c r="F353" s="880"/>
      <c r="G353" s="878"/>
      <c r="H353" s="879"/>
      <c r="I353" s="879"/>
      <c r="J353" s="879"/>
      <c r="K353" s="880"/>
    </row>
    <row r="354" spans="1:11" x14ac:dyDescent="0.25">
      <c r="A354" s="878"/>
      <c r="B354" s="879"/>
      <c r="C354" s="879"/>
      <c r="D354" s="879"/>
      <c r="E354" s="879"/>
      <c r="F354" s="880"/>
      <c r="G354" s="878"/>
      <c r="H354" s="879"/>
      <c r="I354" s="879"/>
      <c r="J354" s="879"/>
      <c r="K354" s="880"/>
    </row>
    <row r="355" spans="1:11" x14ac:dyDescent="0.25">
      <c r="A355" s="878"/>
      <c r="B355" s="879"/>
      <c r="C355" s="879"/>
      <c r="D355" s="879"/>
      <c r="E355" s="879"/>
      <c r="F355" s="880"/>
      <c r="G355" s="878"/>
      <c r="H355" s="879"/>
      <c r="I355" s="879"/>
      <c r="J355" s="879"/>
      <c r="K355" s="880"/>
    </row>
    <row r="356" spans="1:11" ht="15.75" thickBot="1" x14ac:dyDescent="0.3">
      <c r="A356" s="878"/>
      <c r="B356" s="879"/>
      <c r="C356" s="879"/>
      <c r="D356" s="879"/>
      <c r="E356" s="879"/>
      <c r="F356" s="880"/>
      <c r="G356" s="878"/>
      <c r="H356" s="879"/>
      <c r="I356" s="879"/>
      <c r="J356" s="879"/>
      <c r="K356" s="880"/>
    </row>
    <row r="357" spans="1:11" x14ac:dyDescent="0.25">
      <c r="A357" s="1012" t="s">
        <v>1242</v>
      </c>
      <c r="B357" s="1018"/>
      <c r="C357" s="1018"/>
      <c r="D357" s="1018"/>
      <c r="E357" s="1018"/>
      <c r="F357" s="1019"/>
      <c r="G357" s="1012" t="s">
        <v>1243</v>
      </c>
      <c r="H357" s="1018"/>
      <c r="I357" s="1018"/>
      <c r="J357" s="1018"/>
      <c r="K357" s="1019"/>
    </row>
    <row r="358" spans="1:11" ht="31.5" customHeight="1" thickBot="1" x14ac:dyDescent="0.3">
      <c r="A358" s="1020"/>
      <c r="B358" s="1021"/>
      <c r="C358" s="1021"/>
      <c r="D358" s="1021"/>
      <c r="E358" s="1021"/>
      <c r="F358" s="1022"/>
      <c r="G358" s="1020"/>
      <c r="H358" s="1021"/>
      <c r="I358" s="1021"/>
      <c r="J358" s="1021"/>
      <c r="K358" s="1022"/>
    </row>
    <row r="359" spans="1:11" x14ac:dyDescent="0.25">
      <c r="A359" s="875" t="s">
        <v>504</v>
      </c>
      <c r="B359" s="876"/>
      <c r="C359" s="876"/>
      <c r="D359" s="876"/>
      <c r="E359" s="876"/>
      <c r="F359" s="877"/>
      <c r="G359" s="875" t="s">
        <v>505</v>
      </c>
      <c r="H359" s="876"/>
      <c r="I359" s="876"/>
      <c r="J359" s="876"/>
      <c r="K359" s="877"/>
    </row>
    <row r="360" spans="1:11" x14ac:dyDescent="0.25">
      <c r="A360" s="878"/>
      <c r="B360" s="879"/>
      <c r="C360" s="879"/>
      <c r="D360" s="879"/>
      <c r="E360" s="879"/>
      <c r="F360" s="880"/>
      <c r="G360" s="878"/>
      <c r="H360" s="879"/>
      <c r="I360" s="879"/>
      <c r="J360" s="879"/>
      <c r="K360" s="880"/>
    </row>
    <row r="361" spans="1:11" x14ac:dyDescent="0.25">
      <c r="A361" s="878"/>
      <c r="B361" s="879"/>
      <c r="C361" s="879"/>
      <c r="D361" s="879"/>
      <c r="E361" s="879"/>
      <c r="F361" s="880"/>
      <c r="G361" s="878"/>
      <c r="H361" s="879"/>
      <c r="I361" s="879"/>
      <c r="J361" s="879"/>
      <c r="K361" s="880"/>
    </row>
    <row r="362" spans="1:11" x14ac:dyDescent="0.25">
      <c r="A362" s="878"/>
      <c r="B362" s="879"/>
      <c r="C362" s="879"/>
      <c r="D362" s="879"/>
      <c r="E362" s="879"/>
      <c r="F362" s="880"/>
      <c r="G362" s="878"/>
      <c r="H362" s="879"/>
      <c r="I362" s="879"/>
      <c r="J362" s="879"/>
      <c r="K362" s="880"/>
    </row>
    <row r="363" spans="1:11" x14ac:dyDescent="0.25">
      <c r="A363" s="878"/>
      <c r="B363" s="879"/>
      <c r="C363" s="879"/>
      <c r="D363" s="879"/>
      <c r="E363" s="879"/>
      <c r="F363" s="880"/>
      <c r="G363" s="878"/>
      <c r="H363" s="879"/>
      <c r="I363" s="879"/>
      <c r="J363" s="879"/>
      <c r="K363" s="880"/>
    </row>
    <row r="364" spans="1:11" x14ac:dyDescent="0.25">
      <c r="A364" s="878"/>
      <c r="B364" s="879"/>
      <c r="C364" s="879"/>
      <c r="D364" s="879"/>
      <c r="E364" s="879"/>
      <c r="F364" s="880"/>
      <c r="G364" s="878"/>
      <c r="H364" s="879"/>
      <c r="I364" s="879"/>
      <c r="J364" s="879"/>
      <c r="K364" s="880"/>
    </row>
    <row r="365" spans="1:11" x14ac:dyDescent="0.25">
      <c r="A365" s="878"/>
      <c r="B365" s="879"/>
      <c r="C365" s="879"/>
      <c r="D365" s="879"/>
      <c r="E365" s="879"/>
      <c r="F365" s="880"/>
      <c r="G365" s="878"/>
      <c r="H365" s="879"/>
      <c r="I365" s="879"/>
      <c r="J365" s="879"/>
      <c r="K365" s="880"/>
    </row>
    <row r="366" spans="1:11" x14ac:dyDescent="0.25">
      <c r="A366" s="878"/>
      <c r="B366" s="879"/>
      <c r="C366" s="879"/>
      <c r="D366" s="879"/>
      <c r="E366" s="879"/>
      <c r="F366" s="880"/>
      <c r="G366" s="878"/>
      <c r="H366" s="879"/>
      <c r="I366" s="879"/>
      <c r="J366" s="879"/>
      <c r="K366" s="880"/>
    </row>
    <row r="367" spans="1:11" x14ac:dyDescent="0.25">
      <c r="A367" s="878"/>
      <c r="B367" s="879"/>
      <c r="C367" s="879"/>
      <c r="D367" s="879"/>
      <c r="E367" s="879"/>
      <c r="F367" s="880"/>
      <c r="G367" s="878"/>
      <c r="H367" s="879"/>
      <c r="I367" s="879"/>
      <c r="J367" s="879"/>
      <c r="K367" s="880"/>
    </row>
    <row r="368" spans="1:11" x14ac:dyDescent="0.25">
      <c r="A368" s="878"/>
      <c r="B368" s="879"/>
      <c r="C368" s="879"/>
      <c r="D368" s="879"/>
      <c r="E368" s="879"/>
      <c r="F368" s="880"/>
      <c r="G368" s="878"/>
      <c r="H368" s="879"/>
      <c r="I368" s="879"/>
      <c r="J368" s="879"/>
      <c r="K368" s="880"/>
    </row>
    <row r="369" spans="1:11" x14ac:dyDescent="0.25">
      <c r="A369" s="878"/>
      <c r="B369" s="879"/>
      <c r="C369" s="879"/>
      <c r="D369" s="879"/>
      <c r="E369" s="879"/>
      <c r="F369" s="880"/>
      <c r="G369" s="878"/>
      <c r="H369" s="879"/>
      <c r="I369" s="879"/>
      <c r="J369" s="879"/>
      <c r="K369" s="880"/>
    </row>
    <row r="370" spans="1:11" x14ac:dyDescent="0.25">
      <c r="A370" s="878"/>
      <c r="B370" s="879"/>
      <c r="C370" s="879"/>
      <c r="D370" s="879"/>
      <c r="E370" s="879"/>
      <c r="F370" s="880"/>
      <c r="G370" s="878"/>
      <c r="H370" s="879"/>
      <c r="I370" s="879"/>
      <c r="J370" s="879"/>
      <c r="K370" s="880"/>
    </row>
    <row r="371" spans="1:11" x14ac:dyDescent="0.25">
      <c r="A371" s="878"/>
      <c r="B371" s="879"/>
      <c r="C371" s="879"/>
      <c r="D371" s="879"/>
      <c r="E371" s="879"/>
      <c r="F371" s="880"/>
      <c r="G371" s="878"/>
      <c r="H371" s="879"/>
      <c r="I371" s="879"/>
      <c r="J371" s="879"/>
      <c r="K371" s="880"/>
    </row>
    <row r="372" spans="1:11" ht="15.75" thickBot="1" x14ac:dyDescent="0.3">
      <c r="A372" s="878"/>
      <c r="B372" s="879"/>
      <c r="C372" s="879"/>
      <c r="D372" s="879"/>
      <c r="E372" s="879"/>
      <c r="F372" s="880"/>
      <c r="G372" s="878"/>
      <c r="H372" s="879"/>
      <c r="I372" s="879"/>
      <c r="J372" s="879"/>
      <c r="K372" s="880"/>
    </row>
    <row r="373" spans="1:11" x14ac:dyDescent="0.25">
      <c r="A373" s="1012" t="s">
        <v>1244</v>
      </c>
      <c r="B373" s="1018"/>
      <c r="C373" s="1018"/>
      <c r="D373" s="1018"/>
      <c r="E373" s="1018"/>
      <c r="F373" s="1019"/>
      <c r="G373" s="1012" t="s">
        <v>1245</v>
      </c>
      <c r="H373" s="1018"/>
      <c r="I373" s="1018"/>
      <c r="J373" s="1018"/>
      <c r="K373" s="1019"/>
    </row>
    <row r="374" spans="1:11" ht="15.75" thickBot="1" x14ac:dyDescent="0.3">
      <c r="A374" s="1020"/>
      <c r="B374" s="1021"/>
      <c r="C374" s="1021"/>
      <c r="D374" s="1021"/>
      <c r="E374" s="1021"/>
      <c r="F374" s="1022"/>
      <c r="G374" s="1020"/>
      <c r="H374" s="1021"/>
      <c r="I374" s="1021"/>
      <c r="J374" s="1021"/>
      <c r="K374" s="1022"/>
    </row>
    <row r="375" spans="1:11" x14ac:dyDescent="0.25">
      <c r="A375" s="875" t="s">
        <v>502</v>
      </c>
      <c r="B375" s="876"/>
      <c r="C375" s="876"/>
      <c r="D375" s="876"/>
      <c r="E375" s="876"/>
      <c r="F375" s="877"/>
      <c r="G375" s="875"/>
      <c r="H375" s="876"/>
      <c r="I375" s="876"/>
      <c r="J375" s="876"/>
      <c r="K375" s="877"/>
    </row>
    <row r="376" spans="1:11" x14ac:dyDescent="0.25">
      <c r="A376" s="878"/>
      <c r="B376" s="879"/>
      <c r="C376" s="879"/>
      <c r="D376" s="879"/>
      <c r="E376" s="879"/>
      <c r="F376" s="880"/>
      <c r="G376" s="878"/>
      <c r="H376" s="879"/>
      <c r="I376" s="879"/>
      <c r="J376" s="879"/>
      <c r="K376" s="880"/>
    </row>
    <row r="377" spans="1:11" x14ac:dyDescent="0.25">
      <c r="A377" s="878"/>
      <c r="B377" s="879"/>
      <c r="C377" s="879"/>
      <c r="D377" s="879"/>
      <c r="E377" s="879"/>
      <c r="F377" s="880"/>
      <c r="G377" s="878"/>
      <c r="H377" s="879"/>
      <c r="I377" s="879"/>
      <c r="J377" s="879"/>
      <c r="K377" s="880"/>
    </row>
    <row r="378" spans="1:11" x14ac:dyDescent="0.25">
      <c r="A378" s="878"/>
      <c r="B378" s="879"/>
      <c r="C378" s="879"/>
      <c r="D378" s="879"/>
      <c r="E378" s="879"/>
      <c r="F378" s="880"/>
      <c r="G378" s="878"/>
      <c r="H378" s="879"/>
      <c r="I378" s="879"/>
      <c r="J378" s="879"/>
      <c r="K378" s="880"/>
    </row>
    <row r="379" spans="1:11" x14ac:dyDescent="0.25">
      <c r="A379" s="878"/>
      <c r="B379" s="879"/>
      <c r="C379" s="879"/>
      <c r="D379" s="879"/>
      <c r="E379" s="879"/>
      <c r="F379" s="880"/>
      <c r="G379" s="878"/>
      <c r="H379" s="879"/>
      <c r="I379" s="879"/>
      <c r="J379" s="879"/>
      <c r="K379" s="880"/>
    </row>
    <row r="380" spans="1:11" x14ac:dyDescent="0.25">
      <c r="A380" s="878"/>
      <c r="B380" s="879"/>
      <c r="C380" s="879"/>
      <c r="D380" s="879"/>
      <c r="E380" s="879"/>
      <c r="F380" s="880"/>
      <c r="G380" s="878"/>
      <c r="H380" s="879"/>
      <c r="I380" s="879"/>
      <c r="J380" s="879"/>
      <c r="K380" s="880"/>
    </row>
    <row r="381" spans="1:11" x14ac:dyDescent="0.25">
      <c r="A381" s="878"/>
      <c r="B381" s="879"/>
      <c r="C381" s="879"/>
      <c r="D381" s="879"/>
      <c r="E381" s="879"/>
      <c r="F381" s="880"/>
      <c r="G381" s="878"/>
      <c r="H381" s="879"/>
      <c r="I381" s="879"/>
      <c r="J381" s="879"/>
      <c r="K381" s="880"/>
    </row>
    <row r="382" spans="1:11" x14ac:dyDescent="0.25">
      <c r="A382" s="878"/>
      <c r="B382" s="879"/>
      <c r="C382" s="879"/>
      <c r="D382" s="879"/>
      <c r="E382" s="879"/>
      <c r="F382" s="880"/>
      <c r="G382" s="878"/>
      <c r="H382" s="879"/>
      <c r="I382" s="879"/>
      <c r="J382" s="879"/>
      <c r="K382" s="880"/>
    </row>
    <row r="383" spans="1:11" x14ac:dyDescent="0.25">
      <c r="A383" s="878"/>
      <c r="B383" s="879"/>
      <c r="C383" s="879"/>
      <c r="D383" s="879"/>
      <c r="E383" s="879"/>
      <c r="F383" s="880"/>
      <c r="G383" s="878"/>
      <c r="H383" s="879"/>
      <c r="I383" s="879"/>
      <c r="J383" s="879"/>
      <c r="K383" s="880"/>
    </row>
    <row r="384" spans="1:11" x14ac:dyDescent="0.25">
      <c r="A384" s="878"/>
      <c r="B384" s="879"/>
      <c r="C384" s="879"/>
      <c r="D384" s="879"/>
      <c r="E384" s="879"/>
      <c r="F384" s="880"/>
      <c r="G384" s="878"/>
      <c r="H384" s="879"/>
      <c r="I384" s="879"/>
      <c r="J384" s="879"/>
      <c r="K384" s="880"/>
    </row>
    <row r="385" spans="1:11" x14ac:dyDescent="0.25">
      <c r="A385" s="878"/>
      <c r="B385" s="879"/>
      <c r="C385" s="879"/>
      <c r="D385" s="879"/>
      <c r="E385" s="879"/>
      <c r="F385" s="880"/>
      <c r="G385" s="878"/>
      <c r="H385" s="879"/>
      <c r="I385" s="879"/>
      <c r="J385" s="879"/>
      <c r="K385" s="880"/>
    </row>
    <row r="386" spans="1:11" x14ac:dyDescent="0.25">
      <c r="A386" s="878"/>
      <c r="B386" s="879"/>
      <c r="C386" s="879"/>
      <c r="D386" s="879"/>
      <c r="E386" s="879"/>
      <c r="F386" s="880"/>
      <c r="G386" s="878"/>
      <c r="H386" s="879"/>
      <c r="I386" s="879"/>
      <c r="J386" s="879"/>
      <c r="K386" s="880"/>
    </row>
    <row r="387" spans="1:11" x14ac:dyDescent="0.25">
      <c r="A387" s="878"/>
      <c r="B387" s="879"/>
      <c r="C387" s="879"/>
      <c r="D387" s="879"/>
      <c r="E387" s="879"/>
      <c r="F387" s="880"/>
      <c r="G387" s="878"/>
      <c r="H387" s="879"/>
      <c r="I387" s="879"/>
      <c r="J387" s="879"/>
      <c r="K387" s="880"/>
    </row>
    <row r="388" spans="1:11" ht="15.75" thickBot="1" x14ac:dyDescent="0.3">
      <c r="A388" s="878"/>
      <c r="B388" s="879"/>
      <c r="C388" s="879"/>
      <c r="D388" s="879"/>
      <c r="E388" s="879"/>
      <c r="F388" s="880"/>
      <c r="G388" s="878"/>
      <c r="H388" s="879"/>
      <c r="I388" s="879"/>
      <c r="J388" s="879"/>
      <c r="K388" s="880"/>
    </row>
    <row r="389" spans="1:11" x14ac:dyDescent="0.25">
      <c r="A389" s="1023" t="s">
        <v>940</v>
      </c>
      <c r="B389" s="1024"/>
      <c r="C389" s="1024"/>
      <c r="D389" s="1024"/>
      <c r="E389" s="1024"/>
      <c r="F389" s="1025"/>
      <c r="G389" s="1012" t="s">
        <v>941</v>
      </c>
      <c r="H389" s="1018"/>
      <c r="I389" s="1018"/>
      <c r="J389" s="1018"/>
      <c r="K389" s="1019"/>
    </row>
    <row r="390" spans="1:11" ht="22.5" customHeight="1" thickBot="1" x14ac:dyDescent="0.3">
      <c r="A390" s="1026"/>
      <c r="B390" s="1027"/>
      <c r="C390" s="1027"/>
      <c r="D390" s="1027"/>
      <c r="E390" s="1027"/>
      <c r="F390" s="1028"/>
      <c r="G390" s="1020"/>
      <c r="H390" s="1021"/>
      <c r="I390" s="1021"/>
      <c r="J390" s="1021"/>
      <c r="K390" s="1022"/>
    </row>
    <row r="391" spans="1:11" x14ac:dyDescent="0.25">
      <c r="A391" s="875"/>
      <c r="B391" s="876"/>
      <c r="C391" s="876"/>
      <c r="D391" s="876"/>
      <c r="E391" s="876"/>
      <c r="F391" s="877"/>
      <c r="G391" s="875"/>
      <c r="H391" s="876"/>
      <c r="I391" s="876"/>
      <c r="J391" s="876"/>
      <c r="K391" s="877"/>
    </row>
    <row r="392" spans="1:11" x14ac:dyDescent="0.25">
      <c r="A392" s="878"/>
      <c r="B392" s="879"/>
      <c r="C392" s="879"/>
      <c r="D392" s="879"/>
      <c r="E392" s="879"/>
      <c r="F392" s="880"/>
      <c r="G392" s="878"/>
      <c r="H392" s="879"/>
      <c r="I392" s="879"/>
      <c r="J392" s="879"/>
      <c r="K392" s="880"/>
    </row>
    <row r="393" spans="1:11" x14ac:dyDescent="0.25">
      <c r="A393" s="878"/>
      <c r="B393" s="879"/>
      <c r="C393" s="879"/>
      <c r="D393" s="879"/>
      <c r="E393" s="879"/>
      <c r="F393" s="880"/>
      <c r="G393" s="878"/>
      <c r="H393" s="879"/>
      <c r="I393" s="879"/>
      <c r="J393" s="879"/>
      <c r="K393" s="880"/>
    </row>
    <row r="394" spans="1:11" x14ac:dyDescent="0.25">
      <c r="A394" s="878"/>
      <c r="B394" s="879"/>
      <c r="C394" s="879"/>
      <c r="D394" s="879"/>
      <c r="E394" s="879"/>
      <c r="F394" s="880"/>
      <c r="G394" s="878"/>
      <c r="H394" s="879"/>
      <c r="I394" s="879"/>
      <c r="J394" s="879"/>
      <c r="K394" s="880"/>
    </row>
    <row r="395" spans="1:11" x14ac:dyDescent="0.25">
      <c r="A395" s="878"/>
      <c r="B395" s="879"/>
      <c r="C395" s="879"/>
      <c r="D395" s="879"/>
      <c r="E395" s="879"/>
      <c r="F395" s="880"/>
      <c r="G395" s="878"/>
      <c r="H395" s="879"/>
      <c r="I395" s="879"/>
      <c r="J395" s="879"/>
      <c r="K395" s="880"/>
    </row>
    <row r="396" spans="1:11" x14ac:dyDescent="0.25">
      <c r="A396" s="878"/>
      <c r="B396" s="879"/>
      <c r="C396" s="879"/>
      <c r="D396" s="879"/>
      <c r="E396" s="879"/>
      <c r="F396" s="880"/>
      <c r="G396" s="878"/>
      <c r="H396" s="879"/>
      <c r="I396" s="879"/>
      <c r="J396" s="879"/>
      <c r="K396" s="880"/>
    </row>
    <row r="397" spans="1:11" x14ac:dyDescent="0.25">
      <c r="A397" s="878"/>
      <c r="B397" s="879"/>
      <c r="C397" s="879"/>
      <c r="D397" s="879"/>
      <c r="E397" s="879"/>
      <c r="F397" s="880"/>
      <c r="G397" s="878"/>
      <c r="H397" s="879"/>
      <c r="I397" s="879"/>
      <c r="J397" s="879"/>
      <c r="K397" s="880"/>
    </row>
    <row r="398" spans="1:11" x14ac:dyDescent="0.25">
      <c r="A398" s="878"/>
      <c r="B398" s="879"/>
      <c r="C398" s="879"/>
      <c r="D398" s="879"/>
      <c r="E398" s="879"/>
      <c r="F398" s="880"/>
      <c r="G398" s="878"/>
      <c r="H398" s="879"/>
      <c r="I398" s="879"/>
      <c r="J398" s="879"/>
      <c r="K398" s="880"/>
    </row>
    <row r="399" spans="1:11" x14ac:dyDescent="0.25">
      <c r="A399" s="878"/>
      <c r="B399" s="879"/>
      <c r="C399" s="879"/>
      <c r="D399" s="879"/>
      <c r="E399" s="879"/>
      <c r="F399" s="880"/>
      <c r="G399" s="878"/>
      <c r="H399" s="879"/>
      <c r="I399" s="879"/>
      <c r="J399" s="879"/>
      <c r="K399" s="880"/>
    </row>
    <row r="400" spans="1:11" x14ac:dyDescent="0.25">
      <c r="A400" s="878"/>
      <c r="B400" s="879"/>
      <c r="C400" s="879"/>
      <c r="D400" s="879"/>
      <c r="E400" s="879"/>
      <c r="F400" s="880"/>
      <c r="G400" s="878"/>
      <c r="H400" s="879"/>
      <c r="I400" s="879"/>
      <c r="J400" s="879"/>
      <c r="K400" s="880"/>
    </row>
    <row r="401" spans="1:11" x14ac:dyDescent="0.25">
      <c r="A401" s="878"/>
      <c r="B401" s="879"/>
      <c r="C401" s="879"/>
      <c r="D401" s="879"/>
      <c r="E401" s="879"/>
      <c r="F401" s="880"/>
      <c r="G401" s="878"/>
      <c r="H401" s="879"/>
      <c r="I401" s="879"/>
      <c r="J401" s="879"/>
      <c r="K401" s="880"/>
    </row>
    <row r="402" spans="1:11" x14ac:dyDescent="0.25">
      <c r="A402" s="878"/>
      <c r="B402" s="879"/>
      <c r="C402" s="879"/>
      <c r="D402" s="879"/>
      <c r="E402" s="879"/>
      <c r="F402" s="880"/>
      <c r="G402" s="878"/>
      <c r="H402" s="879"/>
      <c r="I402" s="879"/>
      <c r="J402" s="879"/>
      <c r="K402" s="880"/>
    </row>
    <row r="403" spans="1:11" x14ac:dyDescent="0.25">
      <c r="A403" s="878"/>
      <c r="B403" s="879"/>
      <c r="C403" s="879"/>
      <c r="D403" s="879"/>
      <c r="E403" s="879"/>
      <c r="F403" s="880"/>
      <c r="G403" s="878"/>
      <c r="H403" s="879"/>
      <c r="I403" s="879"/>
      <c r="J403" s="879"/>
      <c r="K403" s="880"/>
    </row>
    <row r="404" spans="1:11" ht="15.75" thickBot="1" x14ac:dyDescent="0.3">
      <c r="A404" s="878"/>
      <c r="B404" s="879"/>
      <c r="C404" s="879"/>
      <c r="D404" s="879"/>
      <c r="E404" s="879"/>
      <c r="F404" s="880"/>
      <c r="G404" s="878"/>
      <c r="H404" s="879"/>
      <c r="I404" s="879"/>
      <c r="J404" s="879"/>
      <c r="K404" s="880"/>
    </row>
    <row r="405" spans="1:11" x14ac:dyDescent="0.25">
      <c r="A405" s="1023" t="s">
        <v>1246</v>
      </c>
      <c r="B405" s="1024"/>
      <c r="C405" s="1024"/>
      <c r="D405" s="1024"/>
      <c r="E405" s="1024"/>
      <c r="F405" s="1025"/>
      <c r="G405" s="1012" t="s">
        <v>1247</v>
      </c>
      <c r="H405" s="1018"/>
      <c r="I405" s="1018"/>
      <c r="J405" s="1018"/>
      <c r="K405" s="1019"/>
    </row>
    <row r="406" spans="1:11" ht="15.75" thickBot="1" x14ac:dyDescent="0.3">
      <c r="A406" s="1026"/>
      <c r="B406" s="1027"/>
      <c r="C406" s="1027"/>
      <c r="D406" s="1027"/>
      <c r="E406" s="1027"/>
      <c r="F406" s="1028"/>
      <c r="G406" s="1020"/>
      <c r="H406" s="1021"/>
      <c r="I406" s="1021"/>
      <c r="J406" s="1021"/>
      <c r="K406" s="1022"/>
    </row>
    <row r="407" spans="1:11" ht="15.75" hidden="1" thickBot="1" x14ac:dyDescent="0.3">
      <c r="A407" s="875" t="s">
        <v>504</v>
      </c>
      <c r="B407" s="876"/>
      <c r="C407" s="876"/>
      <c r="D407" s="876"/>
      <c r="E407" s="876"/>
      <c r="F407" s="877"/>
      <c r="G407" s="875" t="s">
        <v>505</v>
      </c>
      <c r="H407" s="876"/>
      <c r="I407" s="876"/>
      <c r="J407" s="876"/>
      <c r="K407" s="877"/>
    </row>
    <row r="408" spans="1:11" ht="15.75" hidden="1" thickBot="1" x14ac:dyDescent="0.3">
      <c r="A408" s="878"/>
      <c r="B408" s="879"/>
      <c r="C408" s="879"/>
      <c r="D408" s="879"/>
      <c r="E408" s="879"/>
      <c r="F408" s="880"/>
      <c r="G408" s="878"/>
      <c r="H408" s="879"/>
      <c r="I408" s="879"/>
      <c r="J408" s="879"/>
      <c r="K408" s="880"/>
    </row>
    <row r="409" spans="1:11" ht="15.75" hidden="1" thickBot="1" x14ac:dyDescent="0.3">
      <c r="A409" s="878"/>
      <c r="B409" s="879"/>
      <c r="C409" s="879"/>
      <c r="D409" s="879"/>
      <c r="E409" s="879"/>
      <c r="F409" s="880"/>
      <c r="G409" s="878"/>
      <c r="H409" s="879"/>
      <c r="I409" s="879"/>
      <c r="J409" s="879"/>
      <c r="K409" s="880"/>
    </row>
    <row r="410" spans="1:11" ht="15.75" hidden="1" thickBot="1" x14ac:dyDescent="0.3">
      <c r="A410" s="878"/>
      <c r="B410" s="879"/>
      <c r="C410" s="879"/>
      <c r="D410" s="879"/>
      <c r="E410" s="879"/>
      <c r="F410" s="880"/>
      <c r="G410" s="878"/>
      <c r="H410" s="879"/>
      <c r="I410" s="879"/>
      <c r="J410" s="879"/>
      <c r="K410" s="880"/>
    </row>
    <row r="411" spans="1:11" ht="15.75" hidden="1" thickBot="1" x14ac:dyDescent="0.3">
      <c r="A411" s="878"/>
      <c r="B411" s="879"/>
      <c r="C411" s="879"/>
      <c r="D411" s="879"/>
      <c r="E411" s="879"/>
      <c r="F411" s="880"/>
      <c r="G411" s="878"/>
      <c r="H411" s="879"/>
      <c r="I411" s="879"/>
      <c r="J411" s="879"/>
      <c r="K411" s="880"/>
    </row>
    <row r="412" spans="1:11" ht="15.75" hidden="1" thickBot="1" x14ac:dyDescent="0.3">
      <c r="A412" s="878"/>
      <c r="B412" s="879"/>
      <c r="C412" s="879"/>
      <c r="D412" s="879"/>
      <c r="E412" s="879"/>
      <c r="F412" s="880"/>
      <c r="G412" s="878"/>
      <c r="H412" s="879"/>
      <c r="I412" s="879"/>
      <c r="J412" s="879"/>
      <c r="K412" s="880"/>
    </row>
    <row r="413" spans="1:11" ht="15.75" hidden="1" thickBot="1" x14ac:dyDescent="0.3">
      <c r="A413" s="878"/>
      <c r="B413" s="879"/>
      <c r="C413" s="879"/>
      <c r="D413" s="879"/>
      <c r="E413" s="879"/>
      <c r="F413" s="880"/>
      <c r="G413" s="878"/>
      <c r="H413" s="879"/>
      <c r="I413" s="879"/>
      <c r="J413" s="879"/>
      <c r="K413" s="880"/>
    </row>
    <row r="414" spans="1:11" ht="15.75" hidden="1" thickBot="1" x14ac:dyDescent="0.3">
      <c r="A414" s="878"/>
      <c r="B414" s="879"/>
      <c r="C414" s="879"/>
      <c r="D414" s="879"/>
      <c r="E414" s="879"/>
      <c r="F414" s="880"/>
      <c r="G414" s="878"/>
      <c r="H414" s="879"/>
      <c r="I414" s="879"/>
      <c r="J414" s="879"/>
      <c r="K414" s="880"/>
    </row>
    <row r="415" spans="1:11" ht="15.75" hidden="1" thickBot="1" x14ac:dyDescent="0.3">
      <c r="A415" s="878"/>
      <c r="B415" s="879"/>
      <c r="C415" s="879"/>
      <c r="D415" s="879"/>
      <c r="E415" s="879"/>
      <c r="F415" s="880"/>
      <c r="G415" s="878"/>
      <c r="H415" s="879"/>
      <c r="I415" s="879"/>
      <c r="J415" s="879"/>
      <c r="K415" s="880"/>
    </row>
    <row r="416" spans="1:11" ht="15.75" hidden="1" thickBot="1" x14ac:dyDescent="0.3">
      <c r="A416" s="878"/>
      <c r="B416" s="879"/>
      <c r="C416" s="879"/>
      <c r="D416" s="879"/>
      <c r="E416" s="879"/>
      <c r="F416" s="880"/>
      <c r="G416" s="878"/>
      <c r="H416" s="879"/>
      <c r="I416" s="879"/>
      <c r="J416" s="879"/>
      <c r="K416" s="880"/>
    </row>
    <row r="417" spans="1:11" ht="15.75" hidden="1" thickBot="1" x14ac:dyDescent="0.3">
      <c r="A417" s="878"/>
      <c r="B417" s="879"/>
      <c r="C417" s="879"/>
      <c r="D417" s="879"/>
      <c r="E417" s="879"/>
      <c r="F417" s="880"/>
      <c r="G417" s="878"/>
      <c r="H417" s="879"/>
      <c r="I417" s="879"/>
      <c r="J417" s="879"/>
      <c r="K417" s="880"/>
    </row>
    <row r="418" spans="1:11" ht="15.75" hidden="1" thickBot="1" x14ac:dyDescent="0.3">
      <c r="A418" s="878"/>
      <c r="B418" s="879"/>
      <c r="C418" s="879"/>
      <c r="D418" s="879"/>
      <c r="E418" s="879"/>
      <c r="F418" s="880"/>
      <c r="G418" s="878"/>
      <c r="H418" s="879"/>
      <c r="I418" s="879"/>
      <c r="J418" s="879"/>
      <c r="K418" s="880"/>
    </row>
    <row r="419" spans="1:11" ht="15.75" hidden="1" thickBot="1" x14ac:dyDescent="0.3">
      <c r="A419" s="878"/>
      <c r="B419" s="879"/>
      <c r="C419" s="879"/>
      <c r="D419" s="879"/>
      <c r="E419" s="879"/>
      <c r="F419" s="880"/>
      <c r="G419" s="878"/>
      <c r="H419" s="879"/>
      <c r="I419" s="879"/>
      <c r="J419" s="879"/>
      <c r="K419" s="880"/>
    </row>
    <row r="420" spans="1:11" ht="15.75" hidden="1" thickBot="1" x14ac:dyDescent="0.3">
      <c r="A420" s="878"/>
      <c r="B420" s="879"/>
      <c r="C420" s="879"/>
      <c r="D420" s="879"/>
      <c r="E420" s="879"/>
      <c r="F420" s="880"/>
      <c r="G420" s="878"/>
      <c r="H420" s="879"/>
      <c r="I420" s="879"/>
      <c r="J420" s="879"/>
      <c r="K420" s="880"/>
    </row>
    <row r="421" spans="1:11" ht="15.75" hidden="1" thickBot="1" x14ac:dyDescent="0.3">
      <c r="A421" s="1012"/>
      <c r="B421" s="1018"/>
      <c r="C421" s="1018"/>
      <c r="D421" s="1018"/>
      <c r="E421" s="1018"/>
      <c r="F421" s="1019"/>
      <c r="G421" s="1012"/>
      <c r="H421" s="1018"/>
      <c r="I421" s="1018"/>
      <c r="J421" s="1018"/>
      <c r="K421" s="1019"/>
    </row>
    <row r="422" spans="1:11" ht="26.25" hidden="1" customHeight="1" thickBot="1" x14ac:dyDescent="0.3">
      <c r="A422" s="1020"/>
      <c r="B422" s="1021"/>
      <c r="C422" s="1021"/>
      <c r="D422" s="1021"/>
      <c r="E422" s="1021"/>
      <c r="F422" s="1022"/>
      <c r="G422" s="1020"/>
      <c r="H422" s="1021"/>
      <c r="I422" s="1021"/>
      <c r="J422" s="1021"/>
      <c r="K422" s="1022"/>
    </row>
    <row r="423" spans="1:11" x14ac:dyDescent="0.25">
      <c r="A423" s="875" t="s">
        <v>504</v>
      </c>
      <c r="B423" s="876"/>
      <c r="C423" s="876"/>
      <c r="D423" s="876"/>
      <c r="E423" s="876"/>
      <c r="F423" s="877"/>
      <c r="G423" s="875" t="s">
        <v>505</v>
      </c>
      <c r="H423" s="876"/>
      <c r="I423" s="876"/>
      <c r="J423" s="876"/>
      <c r="K423" s="877"/>
    </row>
    <row r="424" spans="1:11" x14ac:dyDescent="0.25">
      <c r="A424" s="878"/>
      <c r="B424" s="879"/>
      <c r="C424" s="879"/>
      <c r="D424" s="879"/>
      <c r="E424" s="879"/>
      <c r="F424" s="880"/>
      <c r="G424" s="878"/>
      <c r="H424" s="879"/>
      <c r="I424" s="879"/>
      <c r="J424" s="879"/>
      <c r="K424" s="880"/>
    </row>
    <row r="425" spans="1:11" x14ac:dyDescent="0.25">
      <c r="A425" s="878"/>
      <c r="B425" s="879"/>
      <c r="C425" s="879"/>
      <c r="D425" s="879"/>
      <c r="E425" s="879"/>
      <c r="F425" s="880"/>
      <c r="G425" s="878"/>
      <c r="H425" s="879"/>
      <c r="I425" s="879"/>
      <c r="J425" s="879"/>
      <c r="K425" s="880"/>
    </row>
    <row r="426" spans="1:11" x14ac:dyDescent="0.25">
      <c r="A426" s="878"/>
      <c r="B426" s="879"/>
      <c r="C426" s="879"/>
      <c r="D426" s="879"/>
      <c r="E426" s="879"/>
      <c r="F426" s="880"/>
      <c r="G426" s="878"/>
      <c r="H426" s="879"/>
      <c r="I426" s="879"/>
      <c r="J426" s="879"/>
      <c r="K426" s="880"/>
    </row>
    <row r="427" spans="1:11" x14ac:dyDescent="0.25">
      <c r="A427" s="878"/>
      <c r="B427" s="879"/>
      <c r="C427" s="879"/>
      <c r="D427" s="879"/>
      <c r="E427" s="879"/>
      <c r="F427" s="880"/>
      <c r="G427" s="878"/>
      <c r="H427" s="879"/>
      <c r="I427" s="879"/>
      <c r="J427" s="879"/>
      <c r="K427" s="880"/>
    </row>
    <row r="428" spans="1:11" x14ac:dyDescent="0.25">
      <c r="A428" s="878"/>
      <c r="B428" s="879"/>
      <c r="C428" s="879"/>
      <c r="D428" s="879"/>
      <c r="E428" s="879"/>
      <c r="F428" s="880"/>
      <c r="G428" s="878"/>
      <c r="H428" s="879"/>
      <c r="I428" s="879"/>
      <c r="J428" s="879"/>
      <c r="K428" s="880"/>
    </row>
    <row r="429" spans="1:11" x14ac:dyDescent="0.25">
      <c r="A429" s="878"/>
      <c r="B429" s="879"/>
      <c r="C429" s="879"/>
      <c r="D429" s="879"/>
      <c r="E429" s="879"/>
      <c r="F429" s="880"/>
      <c r="G429" s="878"/>
      <c r="H429" s="879"/>
      <c r="I429" s="879"/>
      <c r="J429" s="879"/>
      <c r="K429" s="880"/>
    </row>
    <row r="430" spans="1:11" x14ac:dyDescent="0.25">
      <c r="A430" s="878"/>
      <c r="B430" s="879"/>
      <c r="C430" s="879"/>
      <c r="D430" s="879"/>
      <c r="E430" s="879"/>
      <c r="F430" s="880"/>
      <c r="G430" s="878"/>
      <c r="H430" s="879"/>
      <c r="I430" s="879"/>
      <c r="J430" s="879"/>
      <c r="K430" s="880"/>
    </row>
    <row r="431" spans="1:11" x14ac:dyDescent="0.25">
      <c r="A431" s="878"/>
      <c r="B431" s="879"/>
      <c r="C431" s="879"/>
      <c r="D431" s="879"/>
      <c r="E431" s="879"/>
      <c r="F431" s="880"/>
      <c r="G431" s="878"/>
      <c r="H431" s="879"/>
      <c r="I431" s="879"/>
      <c r="J431" s="879"/>
      <c r="K431" s="880"/>
    </row>
    <row r="432" spans="1:11" x14ac:dyDescent="0.25">
      <c r="A432" s="878"/>
      <c r="B432" s="879"/>
      <c r="C432" s="879"/>
      <c r="D432" s="879"/>
      <c r="E432" s="879"/>
      <c r="F432" s="880"/>
      <c r="G432" s="878"/>
      <c r="H432" s="879"/>
      <c r="I432" s="879"/>
      <c r="J432" s="879"/>
      <c r="K432" s="880"/>
    </row>
    <row r="433" spans="1:11" x14ac:dyDescent="0.25">
      <c r="A433" s="878"/>
      <c r="B433" s="879"/>
      <c r="C433" s="879"/>
      <c r="D433" s="879"/>
      <c r="E433" s="879"/>
      <c r="F433" s="880"/>
      <c r="G433" s="878"/>
      <c r="H433" s="879"/>
      <c r="I433" s="879"/>
      <c r="J433" s="879"/>
      <c r="K433" s="880"/>
    </row>
    <row r="434" spans="1:11" x14ac:dyDescent="0.25">
      <c r="A434" s="878"/>
      <c r="B434" s="879"/>
      <c r="C434" s="879"/>
      <c r="D434" s="879"/>
      <c r="E434" s="879"/>
      <c r="F434" s="880"/>
      <c r="G434" s="878"/>
      <c r="H434" s="879"/>
      <c r="I434" s="879"/>
      <c r="J434" s="879"/>
      <c r="K434" s="880"/>
    </row>
    <row r="435" spans="1:11" x14ac:dyDescent="0.25">
      <c r="A435" s="878"/>
      <c r="B435" s="879"/>
      <c r="C435" s="879"/>
      <c r="D435" s="879"/>
      <c r="E435" s="879"/>
      <c r="F435" s="880"/>
      <c r="G435" s="878"/>
      <c r="H435" s="879"/>
      <c r="I435" s="879"/>
      <c r="J435" s="879"/>
      <c r="K435" s="880"/>
    </row>
    <row r="436" spans="1:11" ht="15.75" thickBot="1" x14ac:dyDescent="0.3">
      <c r="A436" s="878"/>
      <c r="B436" s="879"/>
      <c r="C436" s="879"/>
      <c r="D436" s="879"/>
      <c r="E436" s="879"/>
      <c r="F436" s="880"/>
      <c r="G436" s="878"/>
      <c r="H436" s="879"/>
      <c r="I436" s="879"/>
      <c r="J436" s="879"/>
      <c r="K436" s="880"/>
    </row>
    <row r="437" spans="1:11" x14ac:dyDescent="0.25">
      <c r="A437" s="1012" t="s">
        <v>1248</v>
      </c>
      <c r="B437" s="1018"/>
      <c r="C437" s="1018"/>
      <c r="D437" s="1018"/>
      <c r="E437" s="1018"/>
      <c r="F437" s="1019"/>
      <c r="G437" s="1012" t="s">
        <v>1249</v>
      </c>
      <c r="H437" s="1018"/>
      <c r="I437" s="1018"/>
      <c r="J437" s="1018"/>
      <c r="K437" s="1019"/>
    </row>
    <row r="438" spans="1:11" ht="25.5" customHeight="1" thickBot="1" x14ac:dyDescent="0.3">
      <c r="A438" s="1020"/>
      <c r="B438" s="1021"/>
      <c r="C438" s="1021"/>
      <c r="D438" s="1021"/>
      <c r="E438" s="1021"/>
      <c r="F438" s="1022"/>
      <c r="G438" s="1020"/>
      <c r="H438" s="1021"/>
      <c r="I438" s="1021"/>
      <c r="J438" s="1021"/>
      <c r="K438" s="1022"/>
    </row>
    <row r="439" spans="1:11" x14ac:dyDescent="0.25">
      <c r="A439" s="875" t="s">
        <v>504</v>
      </c>
      <c r="B439" s="876"/>
      <c r="C439" s="876"/>
      <c r="D439" s="876"/>
      <c r="E439" s="876"/>
      <c r="F439" s="877"/>
      <c r="G439" s="875" t="s">
        <v>505</v>
      </c>
      <c r="H439" s="876"/>
      <c r="I439" s="876"/>
      <c r="J439" s="876"/>
      <c r="K439" s="877"/>
    </row>
    <row r="440" spans="1:11" x14ac:dyDescent="0.25">
      <c r="A440" s="878"/>
      <c r="B440" s="879"/>
      <c r="C440" s="879"/>
      <c r="D440" s="879"/>
      <c r="E440" s="879"/>
      <c r="F440" s="880"/>
      <c r="G440" s="878"/>
      <c r="H440" s="879"/>
      <c r="I440" s="879"/>
      <c r="J440" s="879"/>
      <c r="K440" s="880"/>
    </row>
    <row r="441" spans="1:11" x14ac:dyDescent="0.25">
      <c r="A441" s="878"/>
      <c r="B441" s="879"/>
      <c r="C441" s="879"/>
      <c r="D441" s="879"/>
      <c r="E441" s="879"/>
      <c r="F441" s="880"/>
      <c r="G441" s="878"/>
      <c r="H441" s="879"/>
      <c r="I441" s="879"/>
      <c r="J441" s="879"/>
      <c r="K441" s="880"/>
    </row>
    <row r="442" spans="1:11" x14ac:dyDescent="0.25">
      <c r="A442" s="878"/>
      <c r="B442" s="879"/>
      <c r="C442" s="879"/>
      <c r="D442" s="879"/>
      <c r="E442" s="879"/>
      <c r="F442" s="880"/>
      <c r="G442" s="878"/>
      <c r="H442" s="879"/>
      <c r="I442" s="879"/>
      <c r="J442" s="879"/>
      <c r="K442" s="880"/>
    </row>
    <row r="443" spans="1:11" x14ac:dyDescent="0.25">
      <c r="A443" s="878"/>
      <c r="B443" s="879"/>
      <c r="C443" s="879"/>
      <c r="D443" s="879"/>
      <c r="E443" s="879"/>
      <c r="F443" s="880"/>
      <c r="G443" s="878"/>
      <c r="H443" s="879"/>
      <c r="I443" s="879"/>
      <c r="J443" s="879"/>
      <c r="K443" s="880"/>
    </row>
    <row r="444" spans="1:11" x14ac:dyDescent="0.25">
      <c r="A444" s="878"/>
      <c r="B444" s="879"/>
      <c r="C444" s="879"/>
      <c r="D444" s="879"/>
      <c r="E444" s="879"/>
      <c r="F444" s="880"/>
      <c r="G444" s="878"/>
      <c r="H444" s="879"/>
      <c r="I444" s="879"/>
      <c r="J444" s="879"/>
      <c r="K444" s="880"/>
    </row>
    <row r="445" spans="1:11" x14ac:dyDescent="0.25">
      <c r="A445" s="878"/>
      <c r="B445" s="879"/>
      <c r="C445" s="879"/>
      <c r="D445" s="879"/>
      <c r="E445" s="879"/>
      <c r="F445" s="880"/>
      <c r="G445" s="878"/>
      <c r="H445" s="879"/>
      <c r="I445" s="879"/>
      <c r="J445" s="879"/>
      <c r="K445" s="880"/>
    </row>
    <row r="446" spans="1:11" x14ac:dyDescent="0.25">
      <c r="A446" s="878"/>
      <c r="B446" s="879"/>
      <c r="C446" s="879"/>
      <c r="D446" s="879"/>
      <c r="E446" s="879"/>
      <c r="F446" s="880"/>
      <c r="G446" s="878"/>
      <c r="H446" s="879"/>
      <c r="I446" s="879"/>
      <c r="J446" s="879"/>
      <c r="K446" s="880"/>
    </row>
    <row r="447" spans="1:11" x14ac:dyDescent="0.25">
      <c r="A447" s="878"/>
      <c r="B447" s="879"/>
      <c r="C447" s="879"/>
      <c r="D447" s="879"/>
      <c r="E447" s="879"/>
      <c r="F447" s="880"/>
      <c r="G447" s="878"/>
      <c r="H447" s="879"/>
      <c r="I447" s="879"/>
      <c r="J447" s="879"/>
      <c r="K447" s="880"/>
    </row>
    <row r="448" spans="1:11" x14ac:dyDescent="0.25">
      <c r="A448" s="878"/>
      <c r="B448" s="879"/>
      <c r="C448" s="879"/>
      <c r="D448" s="879"/>
      <c r="E448" s="879"/>
      <c r="F448" s="880"/>
      <c r="G448" s="878"/>
      <c r="H448" s="879"/>
      <c r="I448" s="879"/>
      <c r="J448" s="879"/>
      <c r="K448" s="880"/>
    </row>
    <row r="449" spans="1:11" x14ac:dyDescent="0.25">
      <c r="A449" s="878"/>
      <c r="B449" s="879"/>
      <c r="C449" s="879"/>
      <c r="D449" s="879"/>
      <c r="E449" s="879"/>
      <c r="F449" s="880"/>
      <c r="G449" s="878"/>
      <c r="H449" s="879"/>
      <c r="I449" s="879"/>
      <c r="J449" s="879"/>
      <c r="K449" s="880"/>
    </row>
    <row r="450" spans="1:11" x14ac:dyDescent="0.25">
      <c r="A450" s="878"/>
      <c r="B450" s="879"/>
      <c r="C450" s="879"/>
      <c r="D450" s="879"/>
      <c r="E450" s="879"/>
      <c r="F450" s="880"/>
      <c r="G450" s="878"/>
      <c r="H450" s="879"/>
      <c r="I450" s="879"/>
      <c r="J450" s="879"/>
      <c r="K450" s="880"/>
    </row>
    <row r="451" spans="1:11" x14ac:dyDescent="0.25">
      <c r="A451" s="878"/>
      <c r="B451" s="879"/>
      <c r="C451" s="879"/>
      <c r="D451" s="879"/>
      <c r="E451" s="879"/>
      <c r="F451" s="880"/>
      <c r="G451" s="878"/>
      <c r="H451" s="879"/>
      <c r="I451" s="879"/>
      <c r="J451" s="879"/>
      <c r="K451" s="880"/>
    </row>
    <row r="452" spans="1:11" ht="15.75" thickBot="1" x14ac:dyDescent="0.3">
      <c r="A452" s="878"/>
      <c r="B452" s="879"/>
      <c r="C452" s="879"/>
      <c r="D452" s="879"/>
      <c r="E452" s="879"/>
      <c r="F452" s="880"/>
      <c r="G452" s="878"/>
      <c r="H452" s="879"/>
      <c r="I452" s="879"/>
      <c r="J452" s="879"/>
      <c r="K452" s="880"/>
    </row>
    <row r="453" spans="1:11" x14ac:dyDescent="0.25">
      <c r="A453" s="1012" t="s">
        <v>1090</v>
      </c>
      <c r="B453" s="1018"/>
      <c r="C453" s="1018"/>
      <c r="D453" s="1018"/>
      <c r="E453" s="1018"/>
      <c r="F453" s="1019"/>
      <c r="G453" s="1012" t="s">
        <v>1095</v>
      </c>
      <c r="H453" s="1018"/>
      <c r="I453" s="1018"/>
      <c r="J453" s="1018"/>
      <c r="K453" s="1019"/>
    </row>
    <row r="454" spans="1:11" ht="15.75" thickBot="1" x14ac:dyDescent="0.3">
      <c r="A454" s="1020"/>
      <c r="B454" s="1021"/>
      <c r="C454" s="1021"/>
      <c r="D454" s="1021"/>
      <c r="E454" s="1021"/>
      <c r="F454" s="1022"/>
      <c r="G454" s="1020"/>
      <c r="H454" s="1021"/>
      <c r="I454" s="1021"/>
      <c r="J454" s="1021"/>
      <c r="K454" s="1022"/>
    </row>
    <row r="455" spans="1:11" ht="15.75" hidden="1" thickBot="1" x14ac:dyDescent="0.3">
      <c r="A455" s="875" t="s">
        <v>504</v>
      </c>
      <c r="B455" s="876"/>
      <c r="C455" s="876"/>
      <c r="D455" s="876"/>
      <c r="E455" s="876"/>
      <c r="F455" s="877"/>
      <c r="G455" s="875" t="s">
        <v>505</v>
      </c>
      <c r="H455" s="876"/>
      <c r="I455" s="876"/>
      <c r="J455" s="876"/>
      <c r="K455" s="877"/>
    </row>
    <row r="456" spans="1:11" ht="15.75" hidden="1" thickBot="1" x14ac:dyDescent="0.3">
      <c r="A456" s="878"/>
      <c r="B456" s="879"/>
      <c r="C456" s="879"/>
      <c r="D456" s="879"/>
      <c r="E456" s="879"/>
      <c r="F456" s="880"/>
      <c r="G456" s="878"/>
      <c r="H456" s="879"/>
      <c r="I456" s="879"/>
      <c r="J456" s="879"/>
      <c r="K456" s="880"/>
    </row>
    <row r="457" spans="1:11" ht="15.75" hidden="1" thickBot="1" x14ac:dyDescent="0.3">
      <c r="A457" s="878"/>
      <c r="B457" s="879"/>
      <c r="C457" s="879"/>
      <c r="D457" s="879"/>
      <c r="E457" s="879"/>
      <c r="F457" s="880"/>
      <c r="G457" s="878"/>
      <c r="H457" s="879"/>
      <c r="I457" s="879"/>
      <c r="J457" s="879"/>
      <c r="K457" s="880"/>
    </row>
    <row r="458" spans="1:11" ht="15.75" hidden="1" thickBot="1" x14ac:dyDescent="0.3">
      <c r="A458" s="878"/>
      <c r="B458" s="879"/>
      <c r="C458" s="879"/>
      <c r="D458" s="879"/>
      <c r="E458" s="879"/>
      <c r="F458" s="880"/>
      <c r="G458" s="878"/>
      <c r="H458" s="879"/>
      <c r="I458" s="879"/>
      <c r="J458" s="879"/>
      <c r="K458" s="880"/>
    </row>
    <row r="459" spans="1:11" ht="15.75" hidden="1" thickBot="1" x14ac:dyDescent="0.3">
      <c r="A459" s="878"/>
      <c r="B459" s="879"/>
      <c r="C459" s="879"/>
      <c r="D459" s="879"/>
      <c r="E459" s="879"/>
      <c r="F459" s="880"/>
      <c r="G459" s="878"/>
      <c r="H459" s="879"/>
      <c r="I459" s="879"/>
      <c r="J459" s="879"/>
      <c r="K459" s="880"/>
    </row>
    <row r="460" spans="1:11" ht="15.75" hidden="1" thickBot="1" x14ac:dyDescent="0.3">
      <c r="A460" s="878"/>
      <c r="B460" s="879"/>
      <c r="C460" s="879"/>
      <c r="D460" s="879"/>
      <c r="E460" s="879"/>
      <c r="F460" s="880"/>
      <c r="G460" s="878"/>
      <c r="H460" s="879"/>
      <c r="I460" s="879"/>
      <c r="J460" s="879"/>
      <c r="K460" s="880"/>
    </row>
    <row r="461" spans="1:11" ht="15.75" hidden="1" thickBot="1" x14ac:dyDescent="0.3">
      <c r="A461" s="878"/>
      <c r="B461" s="879"/>
      <c r="C461" s="879"/>
      <c r="D461" s="879"/>
      <c r="E461" s="879"/>
      <c r="F461" s="880"/>
      <c r="G461" s="878"/>
      <c r="H461" s="879"/>
      <c r="I461" s="879"/>
      <c r="J461" s="879"/>
      <c r="K461" s="880"/>
    </row>
    <row r="462" spans="1:11" ht="15.75" hidden="1" thickBot="1" x14ac:dyDescent="0.3">
      <c r="A462" s="878"/>
      <c r="B462" s="879"/>
      <c r="C462" s="879"/>
      <c r="D462" s="879"/>
      <c r="E462" s="879"/>
      <c r="F462" s="880"/>
      <c r="G462" s="878"/>
      <c r="H462" s="879"/>
      <c r="I462" s="879"/>
      <c r="J462" s="879"/>
      <c r="K462" s="880"/>
    </row>
    <row r="463" spans="1:11" ht="15.75" hidden="1" thickBot="1" x14ac:dyDescent="0.3">
      <c r="A463" s="878"/>
      <c r="B463" s="879"/>
      <c r="C463" s="879"/>
      <c r="D463" s="879"/>
      <c r="E463" s="879"/>
      <c r="F463" s="880"/>
      <c r="G463" s="878"/>
      <c r="H463" s="879"/>
      <c r="I463" s="879"/>
      <c r="J463" s="879"/>
      <c r="K463" s="880"/>
    </row>
    <row r="464" spans="1:11" ht="15.75" hidden="1" thickBot="1" x14ac:dyDescent="0.3">
      <c r="A464" s="878"/>
      <c r="B464" s="879"/>
      <c r="C464" s="879"/>
      <c r="D464" s="879"/>
      <c r="E464" s="879"/>
      <c r="F464" s="880"/>
      <c r="G464" s="878"/>
      <c r="H464" s="879"/>
      <c r="I464" s="879"/>
      <c r="J464" s="879"/>
      <c r="K464" s="880"/>
    </row>
    <row r="465" spans="1:11" ht="15.75" hidden="1" thickBot="1" x14ac:dyDescent="0.3">
      <c r="A465" s="878"/>
      <c r="B465" s="879"/>
      <c r="C465" s="879"/>
      <c r="D465" s="879"/>
      <c r="E465" s="879"/>
      <c r="F465" s="880"/>
      <c r="G465" s="878"/>
      <c r="H465" s="879"/>
      <c r="I465" s="879"/>
      <c r="J465" s="879"/>
      <c r="K465" s="880"/>
    </row>
    <row r="466" spans="1:11" ht="15.75" hidden="1" thickBot="1" x14ac:dyDescent="0.3">
      <c r="A466" s="878"/>
      <c r="B466" s="879"/>
      <c r="C466" s="879"/>
      <c r="D466" s="879"/>
      <c r="E466" s="879"/>
      <c r="F466" s="880"/>
      <c r="G466" s="878"/>
      <c r="H466" s="879"/>
      <c r="I466" s="879"/>
      <c r="J466" s="879"/>
      <c r="K466" s="880"/>
    </row>
    <row r="467" spans="1:11" ht="15.75" hidden="1" thickBot="1" x14ac:dyDescent="0.3">
      <c r="A467" s="878"/>
      <c r="B467" s="879"/>
      <c r="C467" s="879"/>
      <c r="D467" s="879"/>
      <c r="E467" s="879"/>
      <c r="F467" s="880"/>
      <c r="G467" s="878"/>
      <c r="H467" s="879"/>
      <c r="I467" s="879"/>
      <c r="J467" s="879"/>
      <c r="K467" s="880"/>
    </row>
    <row r="468" spans="1:11" ht="15.75" hidden="1" thickBot="1" x14ac:dyDescent="0.3">
      <c r="A468" s="878"/>
      <c r="B468" s="879"/>
      <c r="C468" s="879"/>
      <c r="D468" s="879"/>
      <c r="E468" s="879"/>
      <c r="F468" s="880"/>
      <c r="G468" s="878"/>
      <c r="H468" s="879"/>
      <c r="I468" s="879"/>
      <c r="J468" s="879"/>
      <c r="K468" s="880"/>
    </row>
    <row r="469" spans="1:11" ht="15.75" hidden="1" thickBot="1" x14ac:dyDescent="0.3">
      <c r="A469" s="1012" t="s">
        <v>611</v>
      </c>
      <c r="B469" s="1018"/>
      <c r="C469" s="1018"/>
      <c r="D469" s="1018"/>
      <c r="E469" s="1018"/>
      <c r="F469" s="1019"/>
      <c r="G469" s="1012" t="s">
        <v>737</v>
      </c>
      <c r="H469" s="1018"/>
      <c r="I469" s="1018"/>
      <c r="J469" s="1018"/>
      <c r="K469" s="1019"/>
    </row>
    <row r="470" spans="1:11" ht="15.75" hidden="1" thickBot="1" x14ac:dyDescent="0.3">
      <c r="A470" s="1020"/>
      <c r="B470" s="1021"/>
      <c r="C470" s="1021"/>
      <c r="D470" s="1021"/>
      <c r="E470" s="1021"/>
      <c r="F470" s="1022"/>
      <c r="G470" s="1020"/>
      <c r="H470" s="1021"/>
      <c r="I470" s="1021"/>
      <c r="J470" s="1021"/>
      <c r="K470" s="1022"/>
    </row>
    <row r="471" spans="1:11" x14ac:dyDescent="0.25">
      <c r="A471" s="875" t="s">
        <v>504</v>
      </c>
      <c r="B471" s="876"/>
      <c r="C471" s="876"/>
      <c r="D471" s="876"/>
      <c r="E471" s="876"/>
      <c r="F471" s="877"/>
      <c r="G471" s="875" t="s">
        <v>505</v>
      </c>
      <c r="H471" s="876"/>
      <c r="I471" s="876"/>
      <c r="J471" s="876"/>
      <c r="K471" s="877"/>
    </row>
    <row r="472" spans="1:11" x14ac:dyDescent="0.25">
      <c r="A472" s="878"/>
      <c r="B472" s="879"/>
      <c r="C472" s="879"/>
      <c r="D472" s="879"/>
      <c r="E472" s="879"/>
      <c r="F472" s="880"/>
      <c r="G472" s="878"/>
      <c r="H472" s="879"/>
      <c r="I472" s="879"/>
      <c r="J472" s="879"/>
      <c r="K472" s="880"/>
    </row>
    <row r="473" spans="1:11" x14ac:dyDescent="0.25">
      <c r="A473" s="878"/>
      <c r="B473" s="879"/>
      <c r="C473" s="879"/>
      <c r="D473" s="879"/>
      <c r="E473" s="879"/>
      <c r="F473" s="880"/>
      <c r="G473" s="878"/>
      <c r="H473" s="879"/>
      <c r="I473" s="879"/>
      <c r="J473" s="879"/>
      <c r="K473" s="880"/>
    </row>
    <row r="474" spans="1:11" x14ac:dyDescent="0.25">
      <c r="A474" s="878"/>
      <c r="B474" s="879"/>
      <c r="C474" s="879"/>
      <c r="D474" s="879"/>
      <c r="E474" s="879"/>
      <c r="F474" s="880"/>
      <c r="G474" s="878"/>
      <c r="H474" s="879"/>
      <c r="I474" s="879"/>
      <c r="J474" s="879"/>
      <c r="K474" s="880"/>
    </row>
    <row r="475" spans="1:11" x14ac:dyDescent="0.25">
      <c r="A475" s="878"/>
      <c r="B475" s="879"/>
      <c r="C475" s="879"/>
      <c r="D475" s="879"/>
      <c r="E475" s="879"/>
      <c r="F475" s="880"/>
      <c r="G475" s="878"/>
      <c r="H475" s="879"/>
      <c r="I475" s="879"/>
      <c r="J475" s="879"/>
      <c r="K475" s="880"/>
    </row>
    <row r="476" spans="1:11" x14ac:dyDescent="0.25">
      <c r="A476" s="878"/>
      <c r="B476" s="879"/>
      <c r="C476" s="879"/>
      <c r="D476" s="879"/>
      <c r="E476" s="879"/>
      <c r="F476" s="880"/>
      <c r="G476" s="878"/>
      <c r="H476" s="879"/>
      <c r="I476" s="879"/>
      <c r="J476" s="879"/>
      <c r="K476" s="880"/>
    </row>
    <row r="477" spans="1:11" x14ac:dyDescent="0.25">
      <c r="A477" s="878"/>
      <c r="B477" s="879"/>
      <c r="C477" s="879"/>
      <c r="D477" s="879"/>
      <c r="E477" s="879"/>
      <c r="F477" s="880"/>
      <c r="G477" s="878"/>
      <c r="H477" s="879"/>
      <c r="I477" s="879"/>
      <c r="J477" s="879"/>
      <c r="K477" s="880"/>
    </row>
    <row r="478" spans="1:11" x14ac:dyDescent="0.25">
      <c r="A478" s="878"/>
      <c r="B478" s="879"/>
      <c r="C478" s="879"/>
      <c r="D478" s="879"/>
      <c r="E478" s="879"/>
      <c r="F478" s="880"/>
      <c r="G478" s="878"/>
      <c r="H478" s="879"/>
      <c r="I478" s="879"/>
      <c r="J478" s="879"/>
      <c r="K478" s="880"/>
    </row>
    <row r="479" spans="1:11" x14ac:dyDescent="0.25">
      <c r="A479" s="878"/>
      <c r="B479" s="879"/>
      <c r="C479" s="879"/>
      <c r="D479" s="879"/>
      <c r="E479" s="879"/>
      <c r="F479" s="880"/>
      <c r="G479" s="878"/>
      <c r="H479" s="879"/>
      <c r="I479" s="879"/>
      <c r="J479" s="879"/>
      <c r="K479" s="880"/>
    </row>
    <row r="480" spans="1:11" x14ac:dyDescent="0.25">
      <c r="A480" s="878"/>
      <c r="B480" s="879"/>
      <c r="C480" s="879"/>
      <c r="D480" s="879"/>
      <c r="E480" s="879"/>
      <c r="F480" s="880"/>
      <c r="G480" s="878"/>
      <c r="H480" s="879"/>
      <c r="I480" s="879"/>
      <c r="J480" s="879"/>
      <c r="K480" s="880"/>
    </row>
    <row r="481" spans="1:11" x14ac:dyDescent="0.25">
      <c r="A481" s="878"/>
      <c r="B481" s="879"/>
      <c r="C481" s="879"/>
      <c r="D481" s="879"/>
      <c r="E481" s="879"/>
      <c r="F481" s="880"/>
      <c r="G481" s="878"/>
      <c r="H481" s="879"/>
      <c r="I481" s="879"/>
      <c r="J481" s="879"/>
      <c r="K481" s="880"/>
    </row>
    <row r="482" spans="1:11" x14ac:dyDescent="0.25">
      <c r="A482" s="878"/>
      <c r="B482" s="879"/>
      <c r="C482" s="879"/>
      <c r="D482" s="879"/>
      <c r="E482" s="879"/>
      <c r="F482" s="880"/>
      <c r="G482" s="878"/>
      <c r="H482" s="879"/>
      <c r="I482" s="879"/>
      <c r="J482" s="879"/>
      <c r="K482" s="880"/>
    </row>
    <row r="483" spans="1:11" x14ac:dyDescent="0.25">
      <c r="A483" s="878"/>
      <c r="B483" s="879"/>
      <c r="C483" s="879"/>
      <c r="D483" s="879"/>
      <c r="E483" s="879"/>
      <c r="F483" s="880"/>
      <c r="G483" s="878"/>
      <c r="H483" s="879"/>
      <c r="I483" s="879"/>
      <c r="J483" s="879"/>
      <c r="K483" s="880"/>
    </row>
    <row r="484" spans="1:11" ht="15.75" thickBot="1" x14ac:dyDescent="0.3">
      <c r="A484" s="878"/>
      <c r="B484" s="879"/>
      <c r="C484" s="879"/>
      <c r="D484" s="879"/>
      <c r="E484" s="879"/>
      <c r="F484" s="880"/>
      <c r="G484" s="878"/>
      <c r="H484" s="879"/>
      <c r="I484" s="879"/>
      <c r="J484" s="879"/>
      <c r="K484" s="880"/>
    </row>
    <row r="485" spans="1:11" x14ac:dyDescent="0.25">
      <c r="A485" s="1012" t="s">
        <v>1250</v>
      </c>
      <c r="B485" s="1018"/>
      <c r="C485" s="1018"/>
      <c r="D485" s="1018"/>
      <c r="E485" s="1018"/>
      <c r="F485" s="1019"/>
      <c r="G485" s="1012" t="s">
        <v>1251</v>
      </c>
      <c r="H485" s="1018"/>
      <c r="I485" s="1018"/>
      <c r="J485" s="1018"/>
      <c r="K485" s="1019"/>
    </row>
    <row r="486" spans="1:11" ht="27" customHeight="1" thickBot="1" x14ac:dyDescent="0.3">
      <c r="A486" s="1020"/>
      <c r="B486" s="1021"/>
      <c r="C486" s="1021"/>
      <c r="D486" s="1021"/>
      <c r="E486" s="1021"/>
      <c r="F486" s="1022"/>
      <c r="G486" s="1020"/>
      <c r="H486" s="1021"/>
      <c r="I486" s="1021"/>
      <c r="J486" s="1021"/>
      <c r="K486" s="1022"/>
    </row>
    <row r="487" spans="1:11" x14ac:dyDescent="0.25">
      <c r="A487" s="875" t="s">
        <v>504</v>
      </c>
      <c r="B487" s="876"/>
      <c r="C487" s="876"/>
      <c r="D487" s="876"/>
      <c r="E487" s="876"/>
      <c r="F487" s="877"/>
      <c r="G487" s="875"/>
      <c r="H487" s="876"/>
      <c r="I487" s="876"/>
      <c r="J487" s="876"/>
      <c r="K487" s="877"/>
    </row>
    <row r="488" spans="1:11" x14ac:dyDescent="0.25">
      <c r="A488" s="878"/>
      <c r="B488" s="879"/>
      <c r="C488" s="879"/>
      <c r="D488" s="879"/>
      <c r="E488" s="879"/>
      <c r="F488" s="880"/>
      <c r="G488" s="878"/>
      <c r="H488" s="879"/>
      <c r="I488" s="879"/>
      <c r="J488" s="879"/>
      <c r="K488" s="880"/>
    </row>
    <row r="489" spans="1:11" x14ac:dyDescent="0.25">
      <c r="A489" s="878"/>
      <c r="B489" s="879"/>
      <c r="C489" s="879"/>
      <c r="D489" s="879"/>
      <c r="E489" s="879"/>
      <c r="F489" s="880"/>
      <c r="G489" s="878"/>
      <c r="H489" s="879"/>
      <c r="I489" s="879"/>
      <c r="J489" s="879"/>
      <c r="K489" s="880"/>
    </row>
    <row r="490" spans="1:11" x14ac:dyDescent="0.25">
      <c r="A490" s="878"/>
      <c r="B490" s="879"/>
      <c r="C490" s="879"/>
      <c r="D490" s="879"/>
      <c r="E490" s="879"/>
      <c r="F490" s="880"/>
      <c r="G490" s="878"/>
      <c r="H490" s="879"/>
      <c r="I490" s="879"/>
      <c r="J490" s="879"/>
      <c r="K490" s="880"/>
    </row>
    <row r="491" spans="1:11" x14ac:dyDescent="0.25">
      <c r="A491" s="878"/>
      <c r="B491" s="879"/>
      <c r="C491" s="879"/>
      <c r="D491" s="879"/>
      <c r="E491" s="879"/>
      <c r="F491" s="880"/>
      <c r="G491" s="878"/>
      <c r="H491" s="879"/>
      <c r="I491" s="879"/>
      <c r="J491" s="879"/>
      <c r="K491" s="880"/>
    </row>
    <row r="492" spans="1:11" x14ac:dyDescent="0.25">
      <c r="A492" s="878"/>
      <c r="B492" s="879"/>
      <c r="C492" s="879"/>
      <c r="D492" s="879"/>
      <c r="E492" s="879"/>
      <c r="F492" s="880"/>
      <c r="G492" s="878"/>
      <c r="H492" s="879"/>
      <c r="I492" s="879"/>
      <c r="J492" s="879"/>
      <c r="K492" s="880"/>
    </row>
    <row r="493" spans="1:11" x14ac:dyDescent="0.25">
      <c r="A493" s="878"/>
      <c r="B493" s="879"/>
      <c r="C493" s="879"/>
      <c r="D493" s="879"/>
      <c r="E493" s="879"/>
      <c r="F493" s="880"/>
      <c r="G493" s="878"/>
      <c r="H493" s="879"/>
      <c r="I493" s="879"/>
      <c r="J493" s="879"/>
      <c r="K493" s="880"/>
    </row>
    <row r="494" spans="1:11" x14ac:dyDescent="0.25">
      <c r="A494" s="878"/>
      <c r="B494" s="879"/>
      <c r="C494" s="879"/>
      <c r="D494" s="879"/>
      <c r="E494" s="879"/>
      <c r="F494" s="880"/>
      <c r="G494" s="878"/>
      <c r="H494" s="879"/>
      <c r="I494" s="879"/>
      <c r="J494" s="879"/>
      <c r="K494" s="880"/>
    </row>
    <row r="495" spans="1:11" x14ac:dyDescent="0.25">
      <c r="A495" s="878"/>
      <c r="B495" s="879"/>
      <c r="C495" s="879"/>
      <c r="D495" s="879"/>
      <c r="E495" s="879"/>
      <c r="F495" s="880"/>
      <c r="G495" s="878"/>
      <c r="H495" s="879"/>
      <c r="I495" s="879"/>
      <c r="J495" s="879"/>
      <c r="K495" s="880"/>
    </row>
    <row r="496" spans="1:11" x14ac:dyDescent="0.25">
      <c r="A496" s="878"/>
      <c r="B496" s="879"/>
      <c r="C496" s="879"/>
      <c r="D496" s="879"/>
      <c r="E496" s="879"/>
      <c r="F496" s="880"/>
      <c r="G496" s="878"/>
      <c r="H496" s="879"/>
      <c r="I496" s="879"/>
      <c r="J496" s="879"/>
      <c r="K496" s="880"/>
    </row>
    <row r="497" spans="1:11" x14ac:dyDescent="0.25">
      <c r="A497" s="878"/>
      <c r="B497" s="879"/>
      <c r="C497" s="879"/>
      <c r="D497" s="879"/>
      <c r="E497" s="879"/>
      <c r="F497" s="880"/>
      <c r="G497" s="878"/>
      <c r="H497" s="879"/>
      <c r="I497" s="879"/>
      <c r="J497" s="879"/>
      <c r="K497" s="880"/>
    </row>
    <row r="498" spans="1:11" x14ac:dyDescent="0.25">
      <c r="A498" s="878"/>
      <c r="B498" s="879"/>
      <c r="C498" s="879"/>
      <c r="D498" s="879"/>
      <c r="E498" s="879"/>
      <c r="F498" s="880"/>
      <c r="G498" s="878"/>
      <c r="H498" s="879"/>
      <c r="I498" s="879"/>
      <c r="J498" s="879"/>
      <c r="K498" s="880"/>
    </row>
    <row r="499" spans="1:11" x14ac:dyDescent="0.25">
      <c r="A499" s="878"/>
      <c r="B499" s="879"/>
      <c r="C499" s="879"/>
      <c r="D499" s="879"/>
      <c r="E499" s="879"/>
      <c r="F499" s="880"/>
      <c r="G499" s="878"/>
      <c r="H499" s="879"/>
      <c r="I499" s="879"/>
      <c r="J499" s="879"/>
      <c r="K499" s="880"/>
    </row>
    <row r="500" spans="1:11" ht="15.75" thickBot="1" x14ac:dyDescent="0.3">
      <c r="A500" s="878"/>
      <c r="B500" s="879"/>
      <c r="C500" s="879"/>
      <c r="D500" s="879"/>
      <c r="E500" s="879"/>
      <c r="F500" s="880"/>
      <c r="G500" s="878"/>
      <c r="H500" s="879"/>
      <c r="I500" s="879"/>
      <c r="J500" s="879"/>
      <c r="K500" s="880"/>
    </row>
    <row r="501" spans="1:11" x14ac:dyDescent="0.25">
      <c r="A501" s="1012" t="s">
        <v>1252</v>
      </c>
      <c r="B501" s="1018"/>
      <c r="C501" s="1018"/>
      <c r="D501" s="1018"/>
      <c r="E501" s="1018"/>
      <c r="F501" s="1019"/>
      <c r="G501" s="1012" t="s">
        <v>1253</v>
      </c>
      <c r="H501" s="1018"/>
      <c r="I501" s="1018"/>
      <c r="J501" s="1018"/>
      <c r="K501" s="1019"/>
    </row>
    <row r="502" spans="1:11" ht="36" customHeight="1" thickBot="1" x14ac:dyDescent="0.3">
      <c r="A502" s="1020"/>
      <c r="B502" s="1021"/>
      <c r="C502" s="1021"/>
      <c r="D502" s="1021"/>
      <c r="E502" s="1021"/>
      <c r="F502" s="1022"/>
      <c r="G502" s="1020"/>
      <c r="H502" s="1021"/>
      <c r="I502" s="1021"/>
      <c r="J502" s="1021"/>
      <c r="K502" s="1022"/>
    </row>
    <row r="503" spans="1:11" x14ac:dyDescent="0.25">
      <c r="A503" s="875" t="s">
        <v>504</v>
      </c>
      <c r="B503" s="876"/>
      <c r="C503" s="876"/>
      <c r="D503" s="876"/>
      <c r="E503" s="876"/>
      <c r="F503" s="877"/>
      <c r="G503" s="875" t="s">
        <v>505</v>
      </c>
      <c r="H503" s="876"/>
      <c r="I503" s="876"/>
      <c r="J503" s="876"/>
      <c r="K503" s="877"/>
    </row>
    <row r="504" spans="1:11" x14ac:dyDescent="0.25">
      <c r="A504" s="878"/>
      <c r="B504" s="879"/>
      <c r="C504" s="879"/>
      <c r="D504" s="879"/>
      <c r="E504" s="879"/>
      <c r="F504" s="880"/>
      <c r="G504" s="878"/>
      <c r="H504" s="879"/>
      <c r="I504" s="879"/>
      <c r="J504" s="879"/>
      <c r="K504" s="880"/>
    </row>
    <row r="505" spans="1:11" x14ac:dyDescent="0.25">
      <c r="A505" s="878"/>
      <c r="B505" s="879"/>
      <c r="C505" s="879"/>
      <c r="D505" s="879"/>
      <c r="E505" s="879"/>
      <c r="F505" s="880"/>
      <c r="G505" s="878"/>
      <c r="H505" s="879"/>
      <c r="I505" s="879"/>
      <c r="J505" s="879"/>
      <c r="K505" s="880"/>
    </row>
    <row r="506" spans="1:11" x14ac:dyDescent="0.25">
      <c r="A506" s="878"/>
      <c r="B506" s="879"/>
      <c r="C506" s="879"/>
      <c r="D506" s="879"/>
      <c r="E506" s="879"/>
      <c r="F506" s="880"/>
      <c r="G506" s="878"/>
      <c r="H506" s="879"/>
      <c r="I506" s="879"/>
      <c r="J506" s="879"/>
      <c r="K506" s="880"/>
    </row>
    <row r="507" spans="1:11" x14ac:dyDescent="0.25">
      <c r="A507" s="878"/>
      <c r="B507" s="879"/>
      <c r="C507" s="879"/>
      <c r="D507" s="879"/>
      <c r="E507" s="879"/>
      <c r="F507" s="880"/>
      <c r="G507" s="878"/>
      <c r="H507" s="879"/>
      <c r="I507" s="879"/>
      <c r="J507" s="879"/>
      <c r="K507" s="880"/>
    </row>
    <row r="508" spans="1:11" x14ac:dyDescent="0.25">
      <c r="A508" s="878"/>
      <c r="B508" s="879"/>
      <c r="C508" s="879"/>
      <c r="D508" s="879"/>
      <c r="E508" s="879"/>
      <c r="F508" s="880"/>
      <c r="G508" s="878"/>
      <c r="H508" s="879"/>
      <c r="I508" s="879"/>
      <c r="J508" s="879"/>
      <c r="K508" s="880"/>
    </row>
    <row r="509" spans="1:11" x14ac:dyDescent="0.25">
      <c r="A509" s="878"/>
      <c r="B509" s="879"/>
      <c r="C509" s="879"/>
      <c r="D509" s="879"/>
      <c r="E509" s="879"/>
      <c r="F509" s="880"/>
      <c r="G509" s="878"/>
      <c r="H509" s="879"/>
      <c r="I509" s="879"/>
      <c r="J509" s="879"/>
      <c r="K509" s="880"/>
    </row>
    <row r="510" spans="1:11" x14ac:dyDescent="0.25">
      <c r="A510" s="878"/>
      <c r="B510" s="879"/>
      <c r="C510" s="879"/>
      <c r="D510" s="879"/>
      <c r="E510" s="879"/>
      <c r="F510" s="880"/>
      <c r="G510" s="878"/>
      <c r="H510" s="879"/>
      <c r="I510" s="879"/>
      <c r="J510" s="879"/>
      <c r="K510" s="880"/>
    </row>
    <row r="511" spans="1:11" x14ac:dyDescent="0.25">
      <c r="A511" s="878"/>
      <c r="B511" s="879"/>
      <c r="C511" s="879"/>
      <c r="D511" s="879"/>
      <c r="E511" s="879"/>
      <c r="F511" s="880"/>
      <c r="G511" s="878"/>
      <c r="H511" s="879"/>
      <c r="I511" s="879"/>
      <c r="J511" s="879"/>
      <c r="K511" s="880"/>
    </row>
    <row r="512" spans="1:11" x14ac:dyDescent="0.25">
      <c r="A512" s="878"/>
      <c r="B512" s="879"/>
      <c r="C512" s="879"/>
      <c r="D512" s="879"/>
      <c r="E512" s="879"/>
      <c r="F512" s="880"/>
      <c r="G512" s="878"/>
      <c r="H512" s="879"/>
      <c r="I512" s="879"/>
      <c r="J512" s="879"/>
      <c r="K512" s="880"/>
    </row>
    <row r="513" spans="1:11" x14ac:dyDescent="0.25">
      <c r="A513" s="878"/>
      <c r="B513" s="879"/>
      <c r="C513" s="879"/>
      <c r="D513" s="879"/>
      <c r="E513" s="879"/>
      <c r="F513" s="880"/>
      <c r="G513" s="878"/>
      <c r="H513" s="879"/>
      <c r="I513" s="879"/>
      <c r="J513" s="879"/>
      <c r="K513" s="880"/>
    </row>
    <row r="514" spans="1:11" x14ac:dyDescent="0.25">
      <c r="A514" s="878"/>
      <c r="B514" s="879"/>
      <c r="C514" s="879"/>
      <c r="D514" s="879"/>
      <c r="E514" s="879"/>
      <c r="F514" s="880"/>
      <c r="G514" s="878"/>
      <c r="H514" s="879"/>
      <c r="I514" s="879"/>
      <c r="J514" s="879"/>
      <c r="K514" s="880"/>
    </row>
    <row r="515" spans="1:11" x14ac:dyDescent="0.25">
      <c r="A515" s="878"/>
      <c r="B515" s="879"/>
      <c r="C515" s="879"/>
      <c r="D515" s="879"/>
      <c r="E515" s="879"/>
      <c r="F515" s="880"/>
      <c r="G515" s="878"/>
      <c r="H515" s="879"/>
      <c r="I515" s="879"/>
      <c r="J515" s="879"/>
      <c r="K515" s="880"/>
    </row>
    <row r="516" spans="1:11" ht="15.75" thickBot="1" x14ac:dyDescent="0.3">
      <c r="A516" s="878"/>
      <c r="B516" s="879"/>
      <c r="C516" s="879"/>
      <c r="D516" s="879"/>
      <c r="E516" s="879"/>
      <c r="F516" s="880"/>
      <c r="G516" s="878"/>
      <c r="H516" s="879"/>
      <c r="I516" s="879"/>
      <c r="J516" s="879"/>
      <c r="K516" s="880"/>
    </row>
    <row r="517" spans="1:11" x14ac:dyDescent="0.25">
      <c r="A517" s="1012" t="s">
        <v>1020</v>
      </c>
      <c r="B517" s="1018"/>
      <c r="C517" s="1018"/>
      <c r="D517" s="1018"/>
      <c r="E517" s="1018"/>
      <c r="F517" s="1019"/>
      <c r="G517" s="1012" t="s">
        <v>1020</v>
      </c>
      <c r="H517" s="1018"/>
      <c r="I517" s="1018"/>
      <c r="J517" s="1018"/>
      <c r="K517" s="1019"/>
    </row>
    <row r="518" spans="1:11" ht="15.75" thickBot="1" x14ac:dyDescent="0.3">
      <c r="A518" s="1020"/>
      <c r="B518" s="1021"/>
      <c r="C518" s="1021"/>
      <c r="D518" s="1021"/>
      <c r="E518" s="1021"/>
      <c r="F518" s="1022"/>
      <c r="G518" s="1020"/>
      <c r="H518" s="1021"/>
      <c r="I518" s="1021"/>
      <c r="J518" s="1021"/>
      <c r="K518" s="1022"/>
    </row>
    <row r="519" spans="1:11" x14ac:dyDescent="0.25">
      <c r="A519" s="875" t="s">
        <v>504</v>
      </c>
      <c r="B519" s="876"/>
      <c r="C519" s="876"/>
      <c r="D519" s="876"/>
      <c r="E519" s="876"/>
      <c r="F519" s="877"/>
      <c r="G519" s="875" t="s">
        <v>505</v>
      </c>
      <c r="H519" s="876"/>
      <c r="I519" s="876"/>
      <c r="J519" s="876"/>
      <c r="K519" s="877"/>
    </row>
    <row r="520" spans="1:11" x14ac:dyDescent="0.25">
      <c r="A520" s="878"/>
      <c r="B520" s="879"/>
      <c r="C520" s="879"/>
      <c r="D520" s="879"/>
      <c r="E520" s="879"/>
      <c r="F520" s="880"/>
      <c r="G520" s="878"/>
      <c r="H520" s="879"/>
      <c r="I520" s="879"/>
      <c r="J520" s="879"/>
      <c r="K520" s="880"/>
    </row>
    <row r="521" spans="1:11" x14ac:dyDescent="0.25">
      <c r="A521" s="878"/>
      <c r="B521" s="879"/>
      <c r="C521" s="879"/>
      <c r="D521" s="879"/>
      <c r="E521" s="879"/>
      <c r="F521" s="880"/>
      <c r="G521" s="878"/>
      <c r="H521" s="879"/>
      <c r="I521" s="879"/>
      <c r="J521" s="879"/>
      <c r="K521" s="880"/>
    </row>
    <row r="522" spans="1:11" x14ac:dyDescent="0.25">
      <c r="A522" s="878"/>
      <c r="B522" s="879"/>
      <c r="C522" s="879"/>
      <c r="D522" s="879"/>
      <c r="E522" s="879"/>
      <c r="F522" s="880"/>
      <c r="G522" s="878"/>
      <c r="H522" s="879"/>
      <c r="I522" s="879"/>
      <c r="J522" s="879"/>
      <c r="K522" s="880"/>
    </row>
    <row r="523" spans="1:11" x14ac:dyDescent="0.25">
      <c r="A523" s="878"/>
      <c r="B523" s="879"/>
      <c r="C523" s="879"/>
      <c r="D523" s="879"/>
      <c r="E523" s="879"/>
      <c r="F523" s="880"/>
      <c r="G523" s="878"/>
      <c r="H523" s="879"/>
      <c r="I523" s="879"/>
      <c r="J523" s="879"/>
      <c r="K523" s="880"/>
    </row>
    <row r="524" spans="1:11" x14ac:dyDescent="0.25">
      <c r="A524" s="878"/>
      <c r="B524" s="879"/>
      <c r="C524" s="879"/>
      <c r="D524" s="879"/>
      <c r="E524" s="879"/>
      <c r="F524" s="880"/>
      <c r="G524" s="878"/>
      <c r="H524" s="879"/>
      <c r="I524" s="879"/>
      <c r="J524" s="879"/>
      <c r="K524" s="880"/>
    </row>
    <row r="525" spans="1:11" x14ac:dyDescent="0.25">
      <c r="A525" s="878"/>
      <c r="B525" s="879"/>
      <c r="C525" s="879"/>
      <c r="D525" s="879"/>
      <c r="E525" s="879"/>
      <c r="F525" s="880"/>
      <c r="G525" s="878"/>
      <c r="H525" s="879"/>
      <c r="I525" s="879"/>
      <c r="J525" s="879"/>
      <c r="K525" s="880"/>
    </row>
    <row r="526" spans="1:11" x14ac:dyDescent="0.25">
      <c r="A526" s="878"/>
      <c r="B526" s="879"/>
      <c r="C526" s="879"/>
      <c r="D526" s="879"/>
      <c r="E526" s="879"/>
      <c r="F526" s="880"/>
      <c r="G526" s="878"/>
      <c r="H526" s="879"/>
      <c r="I526" s="879"/>
      <c r="J526" s="879"/>
      <c r="K526" s="880"/>
    </row>
    <row r="527" spans="1:11" x14ac:dyDescent="0.25">
      <c r="A527" s="878"/>
      <c r="B527" s="879"/>
      <c r="C527" s="879"/>
      <c r="D527" s="879"/>
      <c r="E527" s="879"/>
      <c r="F527" s="880"/>
      <c r="G527" s="878"/>
      <c r="H527" s="879"/>
      <c r="I527" s="879"/>
      <c r="J527" s="879"/>
      <c r="K527" s="880"/>
    </row>
    <row r="528" spans="1:11" x14ac:dyDescent="0.25">
      <c r="A528" s="878"/>
      <c r="B528" s="879"/>
      <c r="C528" s="879"/>
      <c r="D528" s="879"/>
      <c r="E528" s="879"/>
      <c r="F528" s="880"/>
      <c r="G528" s="878"/>
      <c r="H528" s="879"/>
      <c r="I528" s="879"/>
      <c r="J528" s="879"/>
      <c r="K528" s="880"/>
    </row>
    <row r="529" spans="1:11" x14ac:dyDescent="0.25">
      <c r="A529" s="878"/>
      <c r="B529" s="879"/>
      <c r="C529" s="879"/>
      <c r="D529" s="879"/>
      <c r="E529" s="879"/>
      <c r="F529" s="880"/>
      <c r="G529" s="878"/>
      <c r="H529" s="879"/>
      <c r="I529" s="879"/>
      <c r="J529" s="879"/>
      <c r="K529" s="880"/>
    </row>
    <row r="530" spans="1:11" x14ac:dyDescent="0.25">
      <c r="A530" s="878"/>
      <c r="B530" s="879"/>
      <c r="C530" s="879"/>
      <c r="D530" s="879"/>
      <c r="E530" s="879"/>
      <c r="F530" s="880"/>
      <c r="G530" s="878"/>
      <c r="H530" s="879"/>
      <c r="I530" s="879"/>
      <c r="J530" s="879"/>
      <c r="K530" s="880"/>
    </row>
    <row r="531" spans="1:11" x14ac:dyDescent="0.25">
      <c r="A531" s="878"/>
      <c r="B531" s="879"/>
      <c r="C531" s="879"/>
      <c r="D531" s="879"/>
      <c r="E531" s="879"/>
      <c r="F531" s="880"/>
      <c r="G531" s="878"/>
      <c r="H531" s="879"/>
      <c r="I531" s="879"/>
      <c r="J531" s="879"/>
      <c r="K531" s="880"/>
    </row>
    <row r="532" spans="1:11" ht="15.75" thickBot="1" x14ac:dyDescent="0.3">
      <c r="A532" s="878"/>
      <c r="B532" s="879"/>
      <c r="C532" s="879"/>
      <c r="D532" s="879"/>
      <c r="E532" s="879"/>
      <c r="F532" s="880"/>
      <c r="G532" s="878"/>
      <c r="H532" s="879"/>
      <c r="I532" s="879"/>
      <c r="J532" s="879"/>
      <c r="K532" s="880"/>
    </row>
    <row r="533" spans="1:11" x14ac:dyDescent="0.25">
      <c r="A533" s="1012" t="s">
        <v>1254</v>
      </c>
      <c r="B533" s="1018"/>
      <c r="C533" s="1018"/>
      <c r="D533" s="1018"/>
      <c r="E533" s="1018"/>
      <c r="F533" s="1019"/>
      <c r="G533" s="1012" t="s">
        <v>1255</v>
      </c>
      <c r="H533" s="1018"/>
      <c r="I533" s="1018"/>
      <c r="J533" s="1018"/>
      <c r="K533" s="1019"/>
    </row>
    <row r="534" spans="1:11" ht="15.75" thickBot="1" x14ac:dyDescent="0.3">
      <c r="A534" s="1020"/>
      <c r="B534" s="1021"/>
      <c r="C534" s="1021"/>
      <c r="D534" s="1021"/>
      <c r="E534" s="1021"/>
      <c r="F534" s="1022"/>
      <c r="G534" s="1020"/>
      <c r="H534" s="1021"/>
      <c r="I534" s="1021"/>
      <c r="J534" s="1021"/>
      <c r="K534" s="1022"/>
    </row>
    <row r="535" spans="1:11" x14ac:dyDescent="0.25">
      <c r="A535" s="875" t="s">
        <v>504</v>
      </c>
      <c r="B535" s="876"/>
      <c r="C535" s="876"/>
      <c r="D535" s="876"/>
      <c r="E535" s="876"/>
      <c r="F535" s="877"/>
      <c r="G535" s="875" t="s">
        <v>505</v>
      </c>
      <c r="H535" s="876"/>
      <c r="I535" s="876"/>
      <c r="J535" s="876"/>
      <c r="K535" s="877"/>
    </row>
    <row r="536" spans="1:11" x14ac:dyDescent="0.25">
      <c r="A536" s="878"/>
      <c r="B536" s="879"/>
      <c r="C536" s="879"/>
      <c r="D536" s="879"/>
      <c r="E536" s="879"/>
      <c r="F536" s="880"/>
      <c r="G536" s="878"/>
      <c r="H536" s="879"/>
      <c r="I536" s="879"/>
      <c r="J536" s="879"/>
      <c r="K536" s="880"/>
    </row>
    <row r="537" spans="1:11" x14ac:dyDescent="0.25">
      <c r="A537" s="878"/>
      <c r="B537" s="879"/>
      <c r="C537" s="879"/>
      <c r="D537" s="879"/>
      <c r="E537" s="879"/>
      <c r="F537" s="880"/>
      <c r="G537" s="878"/>
      <c r="H537" s="879"/>
      <c r="I537" s="879"/>
      <c r="J537" s="879"/>
      <c r="K537" s="880"/>
    </row>
    <row r="538" spans="1:11" x14ac:dyDescent="0.25">
      <c r="A538" s="878"/>
      <c r="B538" s="879"/>
      <c r="C538" s="879"/>
      <c r="D538" s="879"/>
      <c r="E538" s="879"/>
      <c r="F538" s="880"/>
      <c r="G538" s="878"/>
      <c r="H538" s="879"/>
      <c r="I538" s="879"/>
      <c r="J538" s="879"/>
      <c r="K538" s="880"/>
    </row>
    <row r="539" spans="1:11" x14ac:dyDescent="0.25">
      <c r="A539" s="878"/>
      <c r="B539" s="879"/>
      <c r="C539" s="879"/>
      <c r="D539" s="879"/>
      <c r="E539" s="879"/>
      <c r="F539" s="880"/>
      <c r="G539" s="878"/>
      <c r="H539" s="879"/>
      <c r="I539" s="879"/>
      <c r="J539" s="879"/>
      <c r="K539" s="880"/>
    </row>
    <row r="540" spans="1:11" x14ac:dyDescent="0.25">
      <c r="A540" s="878"/>
      <c r="B540" s="879"/>
      <c r="C540" s="879"/>
      <c r="D540" s="879"/>
      <c r="E540" s="879"/>
      <c r="F540" s="880"/>
      <c r="G540" s="878"/>
      <c r="H540" s="879"/>
      <c r="I540" s="879"/>
      <c r="J540" s="879"/>
      <c r="K540" s="880"/>
    </row>
    <row r="541" spans="1:11" x14ac:dyDescent="0.25">
      <c r="A541" s="878"/>
      <c r="B541" s="879"/>
      <c r="C541" s="879"/>
      <c r="D541" s="879"/>
      <c r="E541" s="879"/>
      <c r="F541" s="880"/>
      <c r="G541" s="878"/>
      <c r="H541" s="879"/>
      <c r="I541" s="879"/>
      <c r="J541" s="879"/>
      <c r="K541" s="880"/>
    </row>
    <row r="542" spans="1:11" x14ac:dyDescent="0.25">
      <c r="A542" s="878"/>
      <c r="B542" s="879"/>
      <c r="C542" s="879"/>
      <c r="D542" s="879"/>
      <c r="E542" s="879"/>
      <c r="F542" s="880"/>
      <c r="G542" s="878"/>
      <c r="H542" s="879"/>
      <c r="I542" s="879"/>
      <c r="J542" s="879"/>
      <c r="K542" s="880"/>
    </row>
    <row r="543" spans="1:11" x14ac:dyDescent="0.25">
      <c r="A543" s="878"/>
      <c r="B543" s="879"/>
      <c r="C543" s="879"/>
      <c r="D543" s="879"/>
      <c r="E543" s="879"/>
      <c r="F543" s="880"/>
      <c r="G543" s="878"/>
      <c r="H543" s="879"/>
      <c r="I543" s="879"/>
      <c r="J543" s="879"/>
      <c r="K543" s="880"/>
    </row>
    <row r="544" spans="1:11" x14ac:dyDescent="0.25">
      <c r="A544" s="878"/>
      <c r="B544" s="879"/>
      <c r="C544" s="879"/>
      <c r="D544" s="879"/>
      <c r="E544" s="879"/>
      <c r="F544" s="880"/>
      <c r="G544" s="878"/>
      <c r="H544" s="879"/>
      <c r="I544" s="879"/>
      <c r="J544" s="879"/>
      <c r="K544" s="880"/>
    </row>
    <row r="545" spans="1:11" x14ac:dyDescent="0.25">
      <c r="A545" s="878"/>
      <c r="B545" s="879"/>
      <c r="C545" s="879"/>
      <c r="D545" s="879"/>
      <c r="E545" s="879"/>
      <c r="F545" s="880"/>
      <c r="G545" s="878"/>
      <c r="H545" s="879"/>
      <c r="I545" s="879"/>
      <c r="J545" s="879"/>
      <c r="K545" s="880"/>
    </row>
    <row r="546" spans="1:11" x14ac:dyDescent="0.25">
      <c r="A546" s="878"/>
      <c r="B546" s="879"/>
      <c r="C546" s="879"/>
      <c r="D546" s="879"/>
      <c r="E546" s="879"/>
      <c r="F546" s="880"/>
      <c r="G546" s="878"/>
      <c r="H546" s="879"/>
      <c r="I546" s="879"/>
      <c r="J546" s="879"/>
      <c r="K546" s="880"/>
    </row>
    <row r="547" spans="1:11" x14ac:dyDescent="0.25">
      <c r="A547" s="878"/>
      <c r="B547" s="879"/>
      <c r="C547" s="879"/>
      <c r="D547" s="879"/>
      <c r="E547" s="879"/>
      <c r="F547" s="880"/>
      <c r="G547" s="878"/>
      <c r="H547" s="879"/>
      <c r="I547" s="879"/>
      <c r="J547" s="879"/>
      <c r="K547" s="880"/>
    </row>
    <row r="548" spans="1:11" ht="15.75" thickBot="1" x14ac:dyDescent="0.3">
      <c r="A548" s="878"/>
      <c r="B548" s="879"/>
      <c r="C548" s="879"/>
      <c r="D548" s="879"/>
      <c r="E548" s="879"/>
      <c r="F548" s="880"/>
      <c r="G548" s="878"/>
      <c r="H548" s="879"/>
      <c r="I548" s="879"/>
      <c r="J548" s="879"/>
      <c r="K548" s="880"/>
    </row>
    <row r="549" spans="1:11" x14ac:dyDescent="0.25">
      <c r="A549" s="1012" t="s">
        <v>1256</v>
      </c>
      <c r="B549" s="1018"/>
      <c r="C549" s="1018"/>
      <c r="D549" s="1018"/>
      <c r="E549" s="1018"/>
      <c r="F549" s="1019"/>
      <c r="G549" s="1012" t="s">
        <v>1257</v>
      </c>
      <c r="H549" s="1018"/>
      <c r="I549" s="1018"/>
      <c r="J549" s="1018"/>
      <c r="K549" s="1019"/>
    </row>
    <row r="550" spans="1:11" ht="15.75" thickBot="1" x14ac:dyDescent="0.3">
      <c r="A550" s="1020"/>
      <c r="B550" s="1021"/>
      <c r="C550" s="1021"/>
      <c r="D550" s="1021"/>
      <c r="E550" s="1021"/>
      <c r="F550" s="1022"/>
      <c r="G550" s="1020"/>
      <c r="H550" s="1021"/>
      <c r="I550" s="1021"/>
      <c r="J550" s="1021"/>
      <c r="K550" s="1022"/>
    </row>
    <row r="551" spans="1:11" x14ac:dyDescent="0.25">
      <c r="A551" s="875" t="s">
        <v>504</v>
      </c>
      <c r="B551" s="876"/>
      <c r="C551" s="876"/>
      <c r="D551" s="876"/>
      <c r="E551" s="876"/>
      <c r="F551" s="877"/>
      <c r="G551" s="875" t="s">
        <v>505</v>
      </c>
      <c r="H551" s="876"/>
      <c r="I551" s="876"/>
      <c r="J551" s="876"/>
      <c r="K551" s="877"/>
    </row>
    <row r="552" spans="1:11" x14ac:dyDescent="0.25">
      <c r="A552" s="878"/>
      <c r="B552" s="879"/>
      <c r="C552" s="879"/>
      <c r="D552" s="879"/>
      <c r="E552" s="879"/>
      <c r="F552" s="880"/>
      <c r="G552" s="878"/>
      <c r="H552" s="879"/>
      <c r="I552" s="879"/>
      <c r="J552" s="879"/>
      <c r="K552" s="880"/>
    </row>
    <row r="553" spans="1:11" x14ac:dyDescent="0.25">
      <c r="A553" s="878"/>
      <c r="B553" s="879"/>
      <c r="C553" s="879"/>
      <c r="D553" s="879"/>
      <c r="E553" s="879"/>
      <c r="F553" s="880"/>
      <c r="G553" s="878"/>
      <c r="H553" s="879"/>
      <c r="I553" s="879"/>
      <c r="J553" s="879"/>
      <c r="K553" s="880"/>
    </row>
    <row r="554" spans="1:11" x14ac:dyDescent="0.25">
      <c r="A554" s="878"/>
      <c r="B554" s="879"/>
      <c r="C554" s="879"/>
      <c r="D554" s="879"/>
      <c r="E554" s="879"/>
      <c r="F554" s="880"/>
      <c r="G554" s="878"/>
      <c r="H554" s="879"/>
      <c r="I554" s="879"/>
      <c r="J554" s="879"/>
      <c r="K554" s="880"/>
    </row>
    <row r="555" spans="1:11" x14ac:dyDescent="0.25">
      <c r="A555" s="878"/>
      <c r="B555" s="879"/>
      <c r="C555" s="879"/>
      <c r="D555" s="879"/>
      <c r="E555" s="879"/>
      <c r="F555" s="880"/>
      <c r="G555" s="878"/>
      <c r="H555" s="879"/>
      <c r="I555" s="879"/>
      <c r="J555" s="879"/>
      <c r="K555" s="880"/>
    </row>
    <row r="556" spans="1:11" x14ac:dyDescent="0.25">
      <c r="A556" s="878"/>
      <c r="B556" s="879"/>
      <c r="C556" s="879"/>
      <c r="D556" s="879"/>
      <c r="E556" s="879"/>
      <c r="F556" s="880"/>
      <c r="G556" s="878"/>
      <c r="H556" s="879"/>
      <c r="I556" s="879"/>
      <c r="J556" s="879"/>
      <c r="K556" s="880"/>
    </row>
    <row r="557" spans="1:11" x14ac:dyDescent="0.25">
      <c r="A557" s="878"/>
      <c r="B557" s="879"/>
      <c r="C557" s="879"/>
      <c r="D557" s="879"/>
      <c r="E557" s="879"/>
      <c r="F557" s="880"/>
      <c r="G557" s="878"/>
      <c r="H557" s="879"/>
      <c r="I557" s="879"/>
      <c r="J557" s="879"/>
      <c r="K557" s="880"/>
    </row>
    <row r="558" spans="1:11" x14ac:dyDescent="0.25">
      <c r="A558" s="878"/>
      <c r="B558" s="879"/>
      <c r="C558" s="879"/>
      <c r="D558" s="879"/>
      <c r="E558" s="879"/>
      <c r="F558" s="880"/>
      <c r="G558" s="878"/>
      <c r="H558" s="879"/>
      <c r="I558" s="879"/>
      <c r="J558" s="879"/>
      <c r="K558" s="880"/>
    </row>
    <row r="559" spans="1:11" x14ac:dyDescent="0.25">
      <c r="A559" s="878"/>
      <c r="B559" s="879"/>
      <c r="C559" s="879"/>
      <c r="D559" s="879"/>
      <c r="E559" s="879"/>
      <c r="F559" s="880"/>
      <c r="G559" s="878"/>
      <c r="H559" s="879"/>
      <c r="I559" s="879"/>
      <c r="J559" s="879"/>
      <c r="K559" s="880"/>
    </row>
    <row r="560" spans="1:11" x14ac:dyDescent="0.25">
      <c r="A560" s="878"/>
      <c r="B560" s="879"/>
      <c r="C560" s="879"/>
      <c r="D560" s="879"/>
      <c r="E560" s="879"/>
      <c r="F560" s="880"/>
      <c r="G560" s="878"/>
      <c r="H560" s="879"/>
      <c r="I560" s="879"/>
      <c r="J560" s="879"/>
      <c r="K560" s="880"/>
    </row>
    <row r="561" spans="1:11" x14ac:dyDescent="0.25">
      <c r="A561" s="878"/>
      <c r="B561" s="879"/>
      <c r="C561" s="879"/>
      <c r="D561" s="879"/>
      <c r="E561" s="879"/>
      <c r="F561" s="880"/>
      <c r="G561" s="878"/>
      <c r="H561" s="879"/>
      <c r="I561" s="879"/>
      <c r="J561" s="879"/>
      <c r="K561" s="880"/>
    </row>
    <row r="562" spans="1:11" x14ac:dyDescent="0.25">
      <c r="A562" s="878"/>
      <c r="B562" s="879"/>
      <c r="C562" s="879"/>
      <c r="D562" s="879"/>
      <c r="E562" s="879"/>
      <c r="F562" s="880"/>
      <c r="G562" s="878"/>
      <c r="H562" s="879"/>
      <c r="I562" s="879"/>
      <c r="J562" s="879"/>
      <c r="K562" s="880"/>
    </row>
    <row r="563" spans="1:11" x14ac:dyDescent="0.25">
      <c r="A563" s="878"/>
      <c r="B563" s="879"/>
      <c r="C563" s="879"/>
      <c r="D563" s="879"/>
      <c r="E563" s="879"/>
      <c r="F563" s="880"/>
      <c r="G563" s="878"/>
      <c r="H563" s="879"/>
      <c r="I563" s="879"/>
      <c r="J563" s="879"/>
      <c r="K563" s="880"/>
    </row>
    <row r="564" spans="1:11" ht="15.75" thickBot="1" x14ac:dyDescent="0.3">
      <c r="A564" s="878"/>
      <c r="B564" s="879"/>
      <c r="C564" s="879"/>
      <c r="D564" s="879"/>
      <c r="E564" s="879"/>
      <c r="F564" s="880"/>
      <c r="G564" s="878"/>
      <c r="H564" s="879"/>
      <c r="I564" s="879"/>
      <c r="J564" s="879"/>
      <c r="K564" s="880"/>
    </row>
    <row r="565" spans="1:11" ht="15" customHeight="1" x14ac:dyDescent="0.25">
      <c r="A565" s="1012" t="s">
        <v>1258</v>
      </c>
      <c r="B565" s="1013"/>
      <c r="C565" s="1013"/>
      <c r="D565" s="1013"/>
      <c r="E565" s="1013"/>
      <c r="F565" s="1014"/>
      <c r="G565" s="1012" t="s">
        <v>1259</v>
      </c>
      <c r="H565" s="1018"/>
      <c r="I565" s="1018"/>
      <c r="J565" s="1018"/>
      <c r="K565" s="1019"/>
    </row>
    <row r="566" spans="1:11" ht="15.75" thickBot="1" x14ac:dyDescent="0.3">
      <c r="A566" s="1015"/>
      <c r="B566" s="1016"/>
      <c r="C566" s="1016"/>
      <c r="D566" s="1016"/>
      <c r="E566" s="1016"/>
      <c r="F566" s="1017"/>
      <c r="G566" s="1020"/>
      <c r="H566" s="1021"/>
      <c r="I566" s="1021"/>
      <c r="J566" s="1021"/>
      <c r="K566" s="1022"/>
    </row>
    <row r="567" spans="1:11" x14ac:dyDescent="0.25">
      <c r="A567" s="875" t="s">
        <v>504</v>
      </c>
      <c r="B567" s="876"/>
      <c r="C567" s="876"/>
      <c r="D567" s="876"/>
      <c r="E567" s="876"/>
      <c r="F567" s="877"/>
      <c r="G567" s="875" t="s">
        <v>505</v>
      </c>
      <c r="H567" s="876"/>
      <c r="I567" s="876"/>
      <c r="J567" s="876"/>
      <c r="K567" s="877"/>
    </row>
    <row r="568" spans="1:11" x14ac:dyDescent="0.25">
      <c r="A568" s="878"/>
      <c r="B568" s="879"/>
      <c r="C568" s="879"/>
      <c r="D568" s="879"/>
      <c r="E568" s="879"/>
      <c r="F568" s="880"/>
      <c r="G568" s="878"/>
      <c r="H568" s="879"/>
      <c r="I568" s="879"/>
      <c r="J568" s="879"/>
      <c r="K568" s="880"/>
    </row>
    <row r="569" spans="1:11" x14ac:dyDescent="0.25">
      <c r="A569" s="878"/>
      <c r="B569" s="879"/>
      <c r="C569" s="879"/>
      <c r="D569" s="879"/>
      <c r="E569" s="879"/>
      <c r="F569" s="880"/>
      <c r="G569" s="878"/>
      <c r="H569" s="879"/>
      <c r="I569" s="879"/>
      <c r="J569" s="879"/>
      <c r="K569" s="880"/>
    </row>
    <row r="570" spans="1:11" x14ac:dyDescent="0.25">
      <c r="A570" s="878"/>
      <c r="B570" s="879"/>
      <c r="C570" s="879"/>
      <c r="D570" s="879"/>
      <c r="E570" s="879"/>
      <c r="F570" s="880"/>
      <c r="G570" s="878"/>
      <c r="H570" s="879"/>
      <c r="I570" s="879"/>
      <c r="J570" s="879"/>
      <c r="K570" s="880"/>
    </row>
    <row r="571" spans="1:11" x14ac:dyDescent="0.25">
      <c r="A571" s="878"/>
      <c r="B571" s="879"/>
      <c r="C571" s="879"/>
      <c r="D571" s="879"/>
      <c r="E571" s="879"/>
      <c r="F571" s="880"/>
      <c r="G571" s="878"/>
      <c r="H571" s="879"/>
      <c r="I571" s="879"/>
      <c r="J571" s="879"/>
      <c r="K571" s="880"/>
    </row>
    <row r="572" spans="1:11" x14ac:dyDescent="0.25">
      <c r="A572" s="878"/>
      <c r="B572" s="879"/>
      <c r="C572" s="879"/>
      <c r="D572" s="879"/>
      <c r="E572" s="879"/>
      <c r="F572" s="880"/>
      <c r="G572" s="878"/>
      <c r="H572" s="879"/>
      <c r="I572" s="879"/>
      <c r="J572" s="879"/>
      <c r="K572" s="880"/>
    </row>
    <row r="573" spans="1:11" x14ac:dyDescent="0.25">
      <c r="A573" s="878"/>
      <c r="B573" s="879"/>
      <c r="C573" s="879"/>
      <c r="D573" s="879"/>
      <c r="E573" s="879"/>
      <c r="F573" s="880"/>
      <c r="G573" s="878"/>
      <c r="H573" s="879"/>
      <c r="I573" s="879"/>
      <c r="J573" s="879"/>
      <c r="K573" s="880"/>
    </row>
    <row r="574" spans="1:11" x14ac:dyDescent="0.25">
      <c r="A574" s="878"/>
      <c r="B574" s="879"/>
      <c r="C574" s="879"/>
      <c r="D574" s="879"/>
      <c r="E574" s="879"/>
      <c r="F574" s="880"/>
      <c r="G574" s="878"/>
      <c r="H574" s="879"/>
      <c r="I574" s="879"/>
      <c r="J574" s="879"/>
      <c r="K574" s="880"/>
    </row>
    <row r="575" spans="1:11" x14ac:dyDescent="0.25">
      <c r="A575" s="878"/>
      <c r="B575" s="879"/>
      <c r="C575" s="879"/>
      <c r="D575" s="879"/>
      <c r="E575" s="879"/>
      <c r="F575" s="880"/>
      <c r="G575" s="878"/>
      <c r="H575" s="879"/>
      <c r="I575" s="879"/>
      <c r="J575" s="879"/>
      <c r="K575" s="880"/>
    </row>
    <row r="576" spans="1:11" x14ac:dyDescent="0.25">
      <c r="A576" s="878"/>
      <c r="B576" s="879"/>
      <c r="C576" s="879"/>
      <c r="D576" s="879"/>
      <c r="E576" s="879"/>
      <c r="F576" s="880"/>
      <c r="G576" s="878"/>
      <c r="H576" s="879"/>
      <c r="I576" s="879"/>
      <c r="J576" s="879"/>
      <c r="K576" s="880"/>
    </row>
    <row r="577" spans="1:11" x14ac:dyDescent="0.25">
      <c r="A577" s="878"/>
      <c r="B577" s="879"/>
      <c r="C577" s="879"/>
      <c r="D577" s="879"/>
      <c r="E577" s="879"/>
      <c r="F577" s="880"/>
      <c r="G577" s="878"/>
      <c r="H577" s="879"/>
      <c r="I577" s="879"/>
      <c r="J577" s="879"/>
      <c r="K577" s="880"/>
    </row>
    <row r="578" spans="1:11" x14ac:dyDescent="0.25">
      <c r="A578" s="878"/>
      <c r="B578" s="879"/>
      <c r="C578" s="879"/>
      <c r="D578" s="879"/>
      <c r="E578" s="879"/>
      <c r="F578" s="880"/>
      <c r="G578" s="878"/>
      <c r="H578" s="879"/>
      <c r="I578" s="879"/>
      <c r="J578" s="879"/>
      <c r="K578" s="880"/>
    </row>
    <row r="579" spans="1:11" x14ac:dyDescent="0.25">
      <c r="A579" s="878"/>
      <c r="B579" s="879"/>
      <c r="C579" s="879"/>
      <c r="D579" s="879"/>
      <c r="E579" s="879"/>
      <c r="F579" s="880"/>
      <c r="G579" s="878"/>
      <c r="H579" s="879"/>
      <c r="I579" s="879"/>
      <c r="J579" s="879"/>
      <c r="K579" s="880"/>
    </row>
    <row r="580" spans="1:11" ht="15.75" thickBot="1" x14ac:dyDescent="0.3">
      <c r="A580" s="878"/>
      <c r="B580" s="879"/>
      <c r="C580" s="879"/>
      <c r="D580" s="879"/>
      <c r="E580" s="879"/>
      <c r="F580" s="880"/>
      <c r="G580" s="878"/>
      <c r="H580" s="879"/>
      <c r="I580" s="879"/>
      <c r="J580" s="879"/>
      <c r="K580" s="880"/>
    </row>
    <row r="581" spans="1:11" ht="15" customHeight="1" x14ac:dyDescent="0.25">
      <c r="A581" s="1012" t="s">
        <v>1091</v>
      </c>
      <c r="B581" s="1013"/>
      <c r="C581" s="1013"/>
      <c r="D581" s="1013"/>
      <c r="E581" s="1013"/>
      <c r="F581" s="1014"/>
      <c r="G581" s="1012" t="s">
        <v>1091</v>
      </c>
      <c r="H581" s="1018"/>
      <c r="I581" s="1018"/>
      <c r="J581" s="1018"/>
      <c r="K581" s="1019"/>
    </row>
    <row r="582" spans="1:11" ht="15.75" thickBot="1" x14ac:dyDescent="0.3">
      <c r="A582" s="1015"/>
      <c r="B582" s="1016"/>
      <c r="C582" s="1016"/>
      <c r="D582" s="1016"/>
      <c r="E582" s="1016"/>
      <c r="F582" s="1017"/>
      <c r="G582" s="1020"/>
      <c r="H582" s="1021"/>
      <c r="I582" s="1021"/>
      <c r="J582" s="1021"/>
      <c r="K582" s="1022"/>
    </row>
  </sheetData>
  <mergeCells count="149">
    <mergeCell ref="A1:K2"/>
    <mergeCell ref="A3:D3"/>
    <mergeCell ref="F3:H3"/>
    <mergeCell ref="I3:K3"/>
    <mergeCell ref="A4:G5"/>
    <mergeCell ref="J4:K4"/>
    <mergeCell ref="J5:K5"/>
    <mergeCell ref="A36:F37"/>
    <mergeCell ref="G36:K37"/>
    <mergeCell ref="A38:F51"/>
    <mergeCell ref="G38:K51"/>
    <mergeCell ref="A52:F53"/>
    <mergeCell ref="G52:K53"/>
    <mergeCell ref="A6:F19"/>
    <mergeCell ref="G6:K19"/>
    <mergeCell ref="A20:F21"/>
    <mergeCell ref="G20:K21"/>
    <mergeCell ref="A22:F35"/>
    <mergeCell ref="G22:K35"/>
    <mergeCell ref="A84:F85"/>
    <mergeCell ref="G84:K85"/>
    <mergeCell ref="A86:F99"/>
    <mergeCell ref="G86:K99"/>
    <mergeCell ref="A100:F101"/>
    <mergeCell ref="G100:K101"/>
    <mergeCell ref="A54:F67"/>
    <mergeCell ref="G54:K67"/>
    <mergeCell ref="A68:F69"/>
    <mergeCell ref="G68:K69"/>
    <mergeCell ref="A70:F83"/>
    <mergeCell ref="G70:K83"/>
    <mergeCell ref="A132:F133"/>
    <mergeCell ref="G132:K133"/>
    <mergeCell ref="A134:F147"/>
    <mergeCell ref="G134:K147"/>
    <mergeCell ref="A148:F149"/>
    <mergeCell ref="G148:K149"/>
    <mergeCell ref="A102:F115"/>
    <mergeCell ref="G102:K115"/>
    <mergeCell ref="A116:F117"/>
    <mergeCell ref="G116:K117"/>
    <mergeCell ref="A118:F131"/>
    <mergeCell ref="G118:K131"/>
    <mergeCell ref="A167:F180"/>
    <mergeCell ref="G167:K180"/>
    <mergeCell ref="A181:F182"/>
    <mergeCell ref="G181:K182"/>
    <mergeCell ref="A183:F196"/>
    <mergeCell ref="G183:K196"/>
    <mergeCell ref="A150:F163"/>
    <mergeCell ref="G150:K163"/>
    <mergeCell ref="A164:F165"/>
    <mergeCell ref="G164:K165"/>
    <mergeCell ref="A166:F166"/>
    <mergeCell ref="G166:K166"/>
    <mergeCell ref="A215:F228"/>
    <mergeCell ref="G215:K228"/>
    <mergeCell ref="A229:F230"/>
    <mergeCell ref="G229:K230"/>
    <mergeCell ref="A231:F244"/>
    <mergeCell ref="G231:K244"/>
    <mergeCell ref="A197:F198"/>
    <mergeCell ref="G197:K198"/>
    <mergeCell ref="A199:F212"/>
    <mergeCell ref="G199:K212"/>
    <mergeCell ref="A213:F214"/>
    <mergeCell ref="G213:K214"/>
    <mergeCell ref="A276:F290"/>
    <mergeCell ref="G276:K290"/>
    <mergeCell ref="A291:F292"/>
    <mergeCell ref="G291:K292"/>
    <mergeCell ref="A293:F307"/>
    <mergeCell ref="G293:K307"/>
    <mergeCell ref="A245:F246"/>
    <mergeCell ref="G245:K246"/>
    <mergeCell ref="A260:F273"/>
    <mergeCell ref="G260:K273"/>
    <mergeCell ref="A274:F275"/>
    <mergeCell ref="G274:K275"/>
    <mergeCell ref="A327:F340"/>
    <mergeCell ref="G327:K340"/>
    <mergeCell ref="A341:F342"/>
    <mergeCell ref="G341:K342"/>
    <mergeCell ref="A343:F356"/>
    <mergeCell ref="G343:K356"/>
    <mergeCell ref="A308:F309"/>
    <mergeCell ref="G308:K309"/>
    <mergeCell ref="A310:F324"/>
    <mergeCell ref="G310:K324"/>
    <mergeCell ref="A325:F326"/>
    <mergeCell ref="G325:K326"/>
    <mergeCell ref="A375:F388"/>
    <mergeCell ref="G375:K388"/>
    <mergeCell ref="A389:F390"/>
    <mergeCell ref="G389:K390"/>
    <mergeCell ref="A391:F404"/>
    <mergeCell ref="G391:K404"/>
    <mergeCell ref="A357:F358"/>
    <mergeCell ref="G357:K358"/>
    <mergeCell ref="A359:F372"/>
    <mergeCell ref="G359:K372"/>
    <mergeCell ref="A373:F374"/>
    <mergeCell ref="G373:K374"/>
    <mergeCell ref="A423:F436"/>
    <mergeCell ref="G423:K436"/>
    <mergeCell ref="A437:F438"/>
    <mergeCell ref="G437:K438"/>
    <mergeCell ref="A439:F452"/>
    <mergeCell ref="G439:K452"/>
    <mergeCell ref="A405:F406"/>
    <mergeCell ref="G405:K406"/>
    <mergeCell ref="A407:F420"/>
    <mergeCell ref="G407:K420"/>
    <mergeCell ref="A421:F422"/>
    <mergeCell ref="G421:K422"/>
    <mergeCell ref="A471:F484"/>
    <mergeCell ref="G471:K484"/>
    <mergeCell ref="A485:F486"/>
    <mergeCell ref="G485:K486"/>
    <mergeCell ref="A487:F500"/>
    <mergeCell ref="G487:K500"/>
    <mergeCell ref="A453:F454"/>
    <mergeCell ref="G453:K454"/>
    <mergeCell ref="A455:F468"/>
    <mergeCell ref="G455:K468"/>
    <mergeCell ref="A469:F470"/>
    <mergeCell ref="G469:K470"/>
    <mergeCell ref="A519:F532"/>
    <mergeCell ref="G519:K532"/>
    <mergeCell ref="A533:F534"/>
    <mergeCell ref="G533:K534"/>
    <mergeCell ref="A535:F548"/>
    <mergeCell ref="G535:K548"/>
    <mergeCell ref="A501:F502"/>
    <mergeCell ref="G501:K502"/>
    <mergeCell ref="A503:F516"/>
    <mergeCell ref="G503:K516"/>
    <mergeCell ref="A517:F518"/>
    <mergeCell ref="G517:K518"/>
    <mergeCell ref="A567:F580"/>
    <mergeCell ref="G567:K580"/>
    <mergeCell ref="A581:F582"/>
    <mergeCell ref="G581:K582"/>
    <mergeCell ref="A549:F550"/>
    <mergeCell ref="G549:K550"/>
    <mergeCell ref="A551:F564"/>
    <mergeCell ref="G551:K564"/>
    <mergeCell ref="A565:F566"/>
    <mergeCell ref="G565:K566"/>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8468BA-EF90-48F7-9596-C125027F171B}">
  <dimension ref="B1:L101"/>
  <sheetViews>
    <sheetView zoomScaleNormal="100" zoomScaleSheetLayoutView="100" zoomScalePageLayoutView="90" workbookViewId="0">
      <selection activeCell="H54" sqref="H54:L67"/>
    </sheetView>
  </sheetViews>
  <sheetFormatPr baseColWidth="10" defaultColWidth="11.42578125" defaultRowHeight="15" x14ac:dyDescent="0.25"/>
  <cols>
    <col min="1" max="1" width="3.7109375" style="130" customWidth="1"/>
    <col min="2" max="2" width="4.7109375" style="130" customWidth="1"/>
    <col min="3" max="3" width="8.28515625" style="130" customWidth="1"/>
    <col min="4" max="4" width="8" style="130" customWidth="1"/>
    <col min="5" max="5" width="11.42578125" style="130"/>
    <col min="6" max="6" width="12" style="130" customWidth="1"/>
    <col min="7" max="7" width="8.42578125" style="130" customWidth="1"/>
    <col min="8" max="8" width="8.5703125" style="130" customWidth="1"/>
    <col min="9" max="9" width="20.28515625" style="130" customWidth="1"/>
    <col min="10" max="10" width="9.140625" style="130" customWidth="1"/>
    <col min="11" max="11" width="6.28515625" style="130" customWidth="1"/>
    <col min="12" max="12" width="8.85546875" style="130" customWidth="1"/>
    <col min="13" max="13" width="11.42578125" style="130" customWidth="1"/>
    <col min="14" max="16384" width="11.42578125" style="130"/>
  </cols>
  <sheetData>
    <row r="1" spans="2:12" ht="27.75" customHeight="1" x14ac:dyDescent="0.25">
      <c r="B1" s="968" t="s">
        <v>252</v>
      </c>
      <c r="C1" s="890"/>
      <c r="D1" s="890"/>
      <c r="E1" s="890"/>
      <c r="F1" s="890"/>
      <c r="G1" s="890"/>
      <c r="H1" s="890"/>
      <c r="I1" s="890"/>
      <c r="J1" s="890"/>
      <c r="K1" s="890"/>
      <c r="L1" s="915"/>
    </row>
    <row r="2" spans="2:12" ht="11.25" customHeight="1" x14ac:dyDescent="0.25">
      <c r="B2" s="969"/>
      <c r="C2" s="891"/>
      <c r="D2" s="891"/>
      <c r="E2" s="891"/>
      <c r="F2" s="891"/>
      <c r="G2" s="891"/>
      <c r="H2" s="891"/>
      <c r="I2" s="891"/>
      <c r="J2" s="891"/>
      <c r="K2" s="891"/>
      <c r="L2" s="917"/>
    </row>
    <row r="3" spans="2:12" ht="24.95" customHeight="1" x14ac:dyDescent="0.25">
      <c r="B3" s="1042" t="s">
        <v>290</v>
      </c>
      <c r="C3" s="918"/>
      <c r="D3" s="918"/>
      <c r="E3" s="919"/>
      <c r="F3" s="97">
        <v>44216</v>
      </c>
      <c r="G3" s="920" t="s">
        <v>291</v>
      </c>
      <c r="H3" s="918"/>
      <c r="I3" s="919"/>
      <c r="J3" s="921">
        <v>44222</v>
      </c>
      <c r="K3" s="918"/>
      <c r="L3" s="1043"/>
    </row>
    <row r="4" spans="2:12" x14ac:dyDescent="0.25">
      <c r="B4" s="972" t="s">
        <v>251</v>
      </c>
      <c r="C4" s="922"/>
      <c r="D4" s="922"/>
      <c r="E4" s="922"/>
      <c r="F4" s="922"/>
      <c r="G4" s="922"/>
      <c r="H4" s="923"/>
      <c r="I4" s="339" t="s">
        <v>490</v>
      </c>
      <c r="J4" s="339" t="s">
        <v>2</v>
      </c>
      <c r="K4" s="1044" t="s">
        <v>0</v>
      </c>
      <c r="L4" s="1045"/>
    </row>
    <row r="5" spans="2:12" x14ac:dyDescent="0.25">
      <c r="B5" s="1029"/>
      <c r="C5" s="924"/>
      <c r="D5" s="924"/>
      <c r="E5" s="924"/>
      <c r="F5" s="924"/>
      <c r="G5" s="924"/>
      <c r="H5" s="925"/>
      <c r="I5" s="294" t="s">
        <v>491</v>
      </c>
      <c r="J5" s="339">
        <v>2</v>
      </c>
      <c r="K5" s="1044" t="s">
        <v>292</v>
      </c>
      <c r="L5" s="1045"/>
    </row>
    <row r="6" spans="2:12" ht="15.75" customHeight="1" x14ac:dyDescent="0.25">
      <c r="B6" s="878" t="s">
        <v>453</v>
      </c>
      <c r="C6" s="879"/>
      <c r="D6" s="879"/>
      <c r="E6" s="879"/>
      <c r="F6" s="879"/>
      <c r="G6" s="880"/>
      <c r="H6" s="878" t="s">
        <v>454</v>
      </c>
      <c r="I6" s="879"/>
      <c r="J6" s="879"/>
      <c r="K6" s="879"/>
      <c r="L6" s="880"/>
    </row>
    <row r="7" spans="2:12" x14ac:dyDescent="0.25">
      <c r="B7" s="878"/>
      <c r="C7" s="879"/>
      <c r="D7" s="879"/>
      <c r="E7" s="879"/>
      <c r="F7" s="879"/>
      <c r="G7" s="880"/>
      <c r="H7" s="878"/>
      <c r="I7" s="879"/>
      <c r="J7" s="879"/>
      <c r="K7" s="879"/>
      <c r="L7" s="880"/>
    </row>
    <row r="8" spans="2:12" x14ac:dyDescent="0.25">
      <c r="B8" s="878"/>
      <c r="C8" s="879"/>
      <c r="D8" s="879"/>
      <c r="E8" s="879"/>
      <c r="F8" s="879"/>
      <c r="G8" s="880"/>
      <c r="H8" s="878"/>
      <c r="I8" s="879"/>
      <c r="J8" s="879"/>
      <c r="K8" s="879"/>
      <c r="L8" s="880"/>
    </row>
    <row r="9" spans="2:12" x14ac:dyDescent="0.25">
      <c r="B9" s="878"/>
      <c r="C9" s="879"/>
      <c r="D9" s="879"/>
      <c r="E9" s="879"/>
      <c r="F9" s="879"/>
      <c r="G9" s="880"/>
      <c r="H9" s="878"/>
      <c r="I9" s="879"/>
      <c r="J9" s="879"/>
      <c r="K9" s="879"/>
      <c r="L9" s="880"/>
    </row>
    <row r="10" spans="2:12" x14ac:dyDescent="0.25">
      <c r="B10" s="878"/>
      <c r="C10" s="879"/>
      <c r="D10" s="879"/>
      <c r="E10" s="879"/>
      <c r="F10" s="879"/>
      <c r="G10" s="880"/>
      <c r="H10" s="878"/>
      <c r="I10" s="879"/>
      <c r="J10" s="879"/>
      <c r="K10" s="879"/>
      <c r="L10" s="880"/>
    </row>
    <row r="11" spans="2:12" x14ac:dyDescent="0.25">
      <c r="B11" s="878"/>
      <c r="C11" s="879"/>
      <c r="D11" s="879"/>
      <c r="E11" s="879"/>
      <c r="F11" s="879"/>
      <c r="G11" s="880"/>
      <c r="H11" s="878"/>
      <c r="I11" s="879"/>
      <c r="J11" s="879"/>
      <c r="K11" s="879"/>
      <c r="L11" s="880"/>
    </row>
    <row r="12" spans="2:12" x14ac:dyDescent="0.25">
      <c r="B12" s="878"/>
      <c r="C12" s="879"/>
      <c r="D12" s="879"/>
      <c r="E12" s="879"/>
      <c r="F12" s="879"/>
      <c r="G12" s="880"/>
      <c r="H12" s="878"/>
      <c r="I12" s="879"/>
      <c r="J12" s="879"/>
      <c r="K12" s="879"/>
      <c r="L12" s="880"/>
    </row>
    <row r="13" spans="2:12" x14ac:dyDescent="0.25">
      <c r="B13" s="878"/>
      <c r="C13" s="879"/>
      <c r="D13" s="879"/>
      <c r="E13" s="879"/>
      <c r="F13" s="879"/>
      <c r="G13" s="880"/>
      <c r="H13" s="878"/>
      <c r="I13" s="879"/>
      <c r="J13" s="879"/>
      <c r="K13" s="879"/>
      <c r="L13" s="880"/>
    </row>
    <row r="14" spans="2:12" x14ac:dyDescent="0.25">
      <c r="B14" s="878"/>
      <c r="C14" s="879"/>
      <c r="D14" s="879"/>
      <c r="E14" s="879"/>
      <c r="F14" s="879"/>
      <c r="G14" s="880"/>
      <c r="H14" s="878"/>
      <c r="I14" s="879"/>
      <c r="J14" s="879"/>
      <c r="K14" s="879"/>
      <c r="L14" s="880"/>
    </row>
    <row r="15" spans="2:12" x14ac:dyDescent="0.25">
      <c r="B15" s="878"/>
      <c r="C15" s="879"/>
      <c r="D15" s="879"/>
      <c r="E15" s="879"/>
      <c r="F15" s="879"/>
      <c r="G15" s="880"/>
      <c r="H15" s="878"/>
      <c r="I15" s="879"/>
      <c r="J15" s="879"/>
      <c r="K15" s="879"/>
      <c r="L15" s="880"/>
    </row>
    <row r="16" spans="2:12" x14ac:dyDescent="0.25">
      <c r="B16" s="878"/>
      <c r="C16" s="879"/>
      <c r="D16" s="879"/>
      <c r="E16" s="879"/>
      <c r="F16" s="879"/>
      <c r="G16" s="880"/>
      <c r="H16" s="878"/>
      <c r="I16" s="879"/>
      <c r="J16" s="879"/>
      <c r="K16" s="879"/>
      <c r="L16" s="880"/>
    </row>
    <row r="17" spans="2:12" x14ac:dyDescent="0.25">
      <c r="B17" s="878"/>
      <c r="C17" s="879"/>
      <c r="D17" s="879"/>
      <c r="E17" s="879"/>
      <c r="F17" s="879"/>
      <c r="G17" s="880"/>
      <c r="H17" s="878"/>
      <c r="I17" s="879"/>
      <c r="J17" s="879"/>
      <c r="K17" s="879"/>
      <c r="L17" s="880"/>
    </row>
    <row r="18" spans="2:12" x14ac:dyDescent="0.25">
      <c r="B18" s="878"/>
      <c r="C18" s="879"/>
      <c r="D18" s="879"/>
      <c r="E18" s="879"/>
      <c r="F18" s="879"/>
      <c r="G18" s="880"/>
      <c r="H18" s="878"/>
      <c r="I18" s="879"/>
      <c r="J18" s="879"/>
      <c r="K18" s="879"/>
      <c r="L18" s="880"/>
    </row>
    <row r="19" spans="2:12" ht="15.75" thickBot="1" x14ac:dyDescent="0.3">
      <c r="B19" s="878"/>
      <c r="C19" s="879"/>
      <c r="D19" s="879"/>
      <c r="E19" s="879"/>
      <c r="F19" s="879"/>
      <c r="G19" s="880"/>
      <c r="H19" s="878"/>
      <c r="I19" s="879"/>
      <c r="J19" s="879"/>
      <c r="K19" s="879"/>
      <c r="L19" s="880"/>
    </row>
    <row r="20" spans="2:12" ht="15" customHeight="1" x14ac:dyDescent="0.25">
      <c r="B20" s="1030" t="s">
        <v>1306</v>
      </c>
      <c r="C20" s="1031"/>
      <c r="D20" s="1031"/>
      <c r="E20" s="1031"/>
      <c r="F20" s="1031"/>
      <c r="G20" s="1032"/>
      <c r="H20" s="1030" t="s">
        <v>1307</v>
      </c>
      <c r="I20" s="1031"/>
      <c r="J20" s="1031"/>
      <c r="K20" s="1031"/>
      <c r="L20" s="1032"/>
    </row>
    <row r="21" spans="2:12" ht="18" customHeight="1" thickBot="1" x14ac:dyDescent="0.3">
      <c r="B21" s="1033"/>
      <c r="C21" s="1034"/>
      <c r="D21" s="1034"/>
      <c r="E21" s="1034"/>
      <c r="F21" s="1034"/>
      <c r="G21" s="1035"/>
      <c r="H21" s="1033"/>
      <c r="I21" s="1034"/>
      <c r="J21" s="1034"/>
      <c r="K21" s="1034"/>
      <c r="L21" s="1035"/>
    </row>
    <row r="22" spans="2:12" ht="15.75" customHeight="1" x14ac:dyDescent="0.25">
      <c r="B22" s="875" t="s">
        <v>502</v>
      </c>
      <c r="C22" s="876"/>
      <c r="D22" s="876"/>
      <c r="E22" s="876"/>
      <c r="F22" s="876"/>
      <c r="G22" s="877"/>
      <c r="H22" s="875" t="s">
        <v>503</v>
      </c>
      <c r="I22" s="876"/>
      <c r="J22" s="876"/>
      <c r="K22" s="876"/>
      <c r="L22" s="877"/>
    </row>
    <row r="23" spans="2:12" x14ac:dyDescent="0.25">
      <c r="B23" s="878"/>
      <c r="C23" s="879"/>
      <c r="D23" s="879"/>
      <c r="E23" s="879"/>
      <c r="F23" s="879"/>
      <c r="G23" s="880"/>
      <c r="H23" s="878"/>
      <c r="I23" s="879"/>
      <c r="J23" s="879"/>
      <c r="K23" s="879"/>
      <c r="L23" s="880"/>
    </row>
    <row r="24" spans="2:12" x14ac:dyDescent="0.25">
      <c r="B24" s="878"/>
      <c r="C24" s="879"/>
      <c r="D24" s="879"/>
      <c r="E24" s="879"/>
      <c r="F24" s="879"/>
      <c r="G24" s="880"/>
      <c r="H24" s="878"/>
      <c r="I24" s="879"/>
      <c r="J24" s="879"/>
      <c r="K24" s="879"/>
      <c r="L24" s="880"/>
    </row>
    <row r="25" spans="2:12" x14ac:dyDescent="0.25">
      <c r="B25" s="878"/>
      <c r="C25" s="879"/>
      <c r="D25" s="879"/>
      <c r="E25" s="879"/>
      <c r="F25" s="879"/>
      <c r="G25" s="880"/>
      <c r="H25" s="878"/>
      <c r="I25" s="879"/>
      <c r="J25" s="879"/>
      <c r="K25" s="879"/>
      <c r="L25" s="880"/>
    </row>
    <row r="26" spans="2:12" x14ac:dyDescent="0.25">
      <c r="B26" s="878"/>
      <c r="C26" s="879"/>
      <c r="D26" s="879"/>
      <c r="E26" s="879"/>
      <c r="F26" s="879"/>
      <c r="G26" s="880"/>
      <c r="H26" s="878"/>
      <c r="I26" s="879"/>
      <c r="J26" s="879"/>
      <c r="K26" s="879"/>
      <c r="L26" s="880"/>
    </row>
    <row r="27" spans="2:12" x14ac:dyDescent="0.25">
      <c r="B27" s="878"/>
      <c r="C27" s="879"/>
      <c r="D27" s="879"/>
      <c r="E27" s="879"/>
      <c r="F27" s="879"/>
      <c r="G27" s="880"/>
      <c r="H27" s="878"/>
      <c r="I27" s="879"/>
      <c r="J27" s="879"/>
      <c r="K27" s="879"/>
      <c r="L27" s="880"/>
    </row>
    <row r="28" spans="2:12" x14ac:dyDescent="0.25">
      <c r="B28" s="878"/>
      <c r="C28" s="879"/>
      <c r="D28" s="879"/>
      <c r="E28" s="879"/>
      <c r="F28" s="879"/>
      <c r="G28" s="880"/>
      <c r="H28" s="878"/>
      <c r="I28" s="879"/>
      <c r="J28" s="879"/>
      <c r="K28" s="879"/>
      <c r="L28" s="880"/>
    </row>
    <row r="29" spans="2:12" x14ac:dyDescent="0.25">
      <c r="B29" s="878"/>
      <c r="C29" s="879"/>
      <c r="D29" s="879"/>
      <c r="E29" s="879"/>
      <c r="F29" s="879"/>
      <c r="G29" s="880"/>
      <c r="H29" s="878"/>
      <c r="I29" s="879"/>
      <c r="J29" s="879"/>
      <c r="K29" s="879"/>
      <c r="L29" s="880"/>
    </row>
    <row r="30" spans="2:12" x14ac:dyDescent="0.25">
      <c r="B30" s="878"/>
      <c r="C30" s="879"/>
      <c r="D30" s="879"/>
      <c r="E30" s="879"/>
      <c r="F30" s="879"/>
      <c r="G30" s="880"/>
      <c r="H30" s="878"/>
      <c r="I30" s="879"/>
      <c r="J30" s="879"/>
      <c r="K30" s="879"/>
      <c r="L30" s="880"/>
    </row>
    <row r="31" spans="2:12" x14ac:dyDescent="0.25">
      <c r="B31" s="878"/>
      <c r="C31" s="879"/>
      <c r="D31" s="879"/>
      <c r="E31" s="879"/>
      <c r="F31" s="879"/>
      <c r="G31" s="880"/>
      <c r="H31" s="878"/>
      <c r="I31" s="879"/>
      <c r="J31" s="879"/>
      <c r="K31" s="879"/>
      <c r="L31" s="880"/>
    </row>
    <row r="32" spans="2:12" x14ac:dyDescent="0.25">
      <c r="B32" s="878"/>
      <c r="C32" s="879"/>
      <c r="D32" s="879"/>
      <c r="E32" s="879"/>
      <c r="F32" s="879"/>
      <c r="G32" s="880"/>
      <c r="H32" s="878"/>
      <c r="I32" s="879"/>
      <c r="J32" s="879"/>
      <c r="K32" s="879"/>
      <c r="L32" s="880"/>
    </row>
    <row r="33" spans="2:12" x14ac:dyDescent="0.25">
      <c r="B33" s="878"/>
      <c r="C33" s="879"/>
      <c r="D33" s="879"/>
      <c r="E33" s="879"/>
      <c r="F33" s="879"/>
      <c r="G33" s="880"/>
      <c r="H33" s="878"/>
      <c r="I33" s="879"/>
      <c r="J33" s="879"/>
      <c r="K33" s="879"/>
      <c r="L33" s="880"/>
    </row>
    <row r="34" spans="2:12" x14ac:dyDescent="0.25">
      <c r="B34" s="878"/>
      <c r="C34" s="879"/>
      <c r="D34" s="879"/>
      <c r="E34" s="879"/>
      <c r="F34" s="879"/>
      <c r="G34" s="880"/>
      <c r="H34" s="878"/>
      <c r="I34" s="879"/>
      <c r="J34" s="879"/>
      <c r="K34" s="879"/>
      <c r="L34" s="880"/>
    </row>
    <row r="35" spans="2:12" ht="15.75" thickBot="1" x14ac:dyDescent="0.3">
      <c r="B35" s="878"/>
      <c r="C35" s="879"/>
      <c r="D35" s="879"/>
      <c r="E35" s="879"/>
      <c r="F35" s="879"/>
      <c r="G35" s="880"/>
      <c r="H35" s="878"/>
      <c r="I35" s="879"/>
      <c r="J35" s="879"/>
      <c r="K35" s="879"/>
      <c r="L35" s="880"/>
    </row>
    <row r="36" spans="2:12" ht="15" customHeight="1" x14ac:dyDescent="0.25">
      <c r="B36" s="1030" t="s">
        <v>1308</v>
      </c>
      <c r="C36" s="1031"/>
      <c r="D36" s="1031"/>
      <c r="E36" s="1031"/>
      <c r="F36" s="1031"/>
      <c r="G36" s="1032"/>
      <c r="H36" s="1030" t="s">
        <v>1309</v>
      </c>
      <c r="I36" s="1031"/>
      <c r="J36" s="1031"/>
      <c r="K36" s="1031"/>
      <c r="L36" s="1032"/>
    </row>
    <row r="37" spans="2:12" ht="18" customHeight="1" thickBot="1" x14ac:dyDescent="0.3">
      <c r="B37" s="1033"/>
      <c r="C37" s="1034"/>
      <c r="D37" s="1034"/>
      <c r="E37" s="1034"/>
      <c r="F37" s="1034"/>
      <c r="G37" s="1035"/>
      <c r="H37" s="1033"/>
      <c r="I37" s="1034"/>
      <c r="J37" s="1034"/>
      <c r="K37" s="1034"/>
      <c r="L37" s="1035"/>
    </row>
    <row r="38" spans="2:12" x14ac:dyDescent="0.25">
      <c r="B38" s="875" t="s">
        <v>504</v>
      </c>
      <c r="C38" s="876"/>
      <c r="D38" s="876"/>
      <c r="E38" s="876"/>
      <c r="F38" s="876"/>
      <c r="G38" s="877"/>
      <c r="H38" s="875" t="s">
        <v>505</v>
      </c>
      <c r="I38" s="876"/>
      <c r="J38" s="876"/>
      <c r="K38" s="876"/>
      <c r="L38" s="877"/>
    </row>
    <row r="39" spans="2:12" x14ac:dyDescent="0.25">
      <c r="B39" s="878"/>
      <c r="C39" s="879"/>
      <c r="D39" s="879"/>
      <c r="E39" s="879"/>
      <c r="F39" s="879"/>
      <c r="G39" s="880"/>
      <c r="H39" s="878"/>
      <c r="I39" s="879"/>
      <c r="J39" s="879"/>
      <c r="K39" s="879"/>
      <c r="L39" s="880"/>
    </row>
    <row r="40" spans="2:12" x14ac:dyDescent="0.25">
      <c r="B40" s="878"/>
      <c r="C40" s="879"/>
      <c r="D40" s="879"/>
      <c r="E40" s="879"/>
      <c r="F40" s="879"/>
      <c r="G40" s="880"/>
      <c r="H40" s="878"/>
      <c r="I40" s="879"/>
      <c r="J40" s="879"/>
      <c r="K40" s="879"/>
      <c r="L40" s="880"/>
    </row>
    <row r="41" spans="2:12" x14ac:dyDescent="0.25">
      <c r="B41" s="878"/>
      <c r="C41" s="879"/>
      <c r="D41" s="879"/>
      <c r="E41" s="879"/>
      <c r="F41" s="879"/>
      <c r="G41" s="880"/>
      <c r="H41" s="878"/>
      <c r="I41" s="879"/>
      <c r="J41" s="879"/>
      <c r="K41" s="879"/>
      <c r="L41" s="880"/>
    </row>
    <row r="42" spans="2:12" x14ac:dyDescent="0.25">
      <c r="B42" s="878"/>
      <c r="C42" s="879"/>
      <c r="D42" s="879"/>
      <c r="E42" s="879"/>
      <c r="F42" s="879"/>
      <c r="G42" s="880"/>
      <c r="H42" s="878"/>
      <c r="I42" s="879"/>
      <c r="J42" s="879"/>
      <c r="K42" s="879"/>
      <c r="L42" s="880"/>
    </row>
    <row r="43" spans="2:12" x14ac:dyDescent="0.25">
      <c r="B43" s="878"/>
      <c r="C43" s="879"/>
      <c r="D43" s="879"/>
      <c r="E43" s="879"/>
      <c r="F43" s="879"/>
      <c r="G43" s="880"/>
      <c r="H43" s="878"/>
      <c r="I43" s="879"/>
      <c r="J43" s="879"/>
      <c r="K43" s="879"/>
      <c r="L43" s="880"/>
    </row>
    <row r="44" spans="2:12" x14ac:dyDescent="0.25">
      <c r="B44" s="878"/>
      <c r="C44" s="879"/>
      <c r="D44" s="879"/>
      <c r="E44" s="879"/>
      <c r="F44" s="879"/>
      <c r="G44" s="880"/>
      <c r="H44" s="878"/>
      <c r="I44" s="879"/>
      <c r="J44" s="879"/>
      <c r="K44" s="879"/>
      <c r="L44" s="880"/>
    </row>
    <row r="45" spans="2:12" x14ac:dyDescent="0.25">
      <c r="B45" s="878"/>
      <c r="C45" s="879"/>
      <c r="D45" s="879"/>
      <c r="E45" s="879"/>
      <c r="F45" s="879"/>
      <c r="G45" s="880"/>
      <c r="H45" s="878"/>
      <c r="I45" s="879"/>
      <c r="J45" s="879"/>
      <c r="K45" s="879"/>
      <c r="L45" s="880"/>
    </row>
    <row r="46" spans="2:12" x14ac:dyDescent="0.25">
      <c r="B46" s="878"/>
      <c r="C46" s="879"/>
      <c r="D46" s="879"/>
      <c r="E46" s="879"/>
      <c r="F46" s="879"/>
      <c r="G46" s="880"/>
      <c r="H46" s="878"/>
      <c r="I46" s="879"/>
      <c r="J46" s="879"/>
      <c r="K46" s="879"/>
      <c r="L46" s="880"/>
    </row>
    <row r="47" spans="2:12" x14ac:dyDescent="0.25">
      <c r="B47" s="878"/>
      <c r="C47" s="879"/>
      <c r="D47" s="879"/>
      <c r="E47" s="879"/>
      <c r="F47" s="879"/>
      <c r="G47" s="880"/>
      <c r="H47" s="878"/>
      <c r="I47" s="879"/>
      <c r="J47" s="879"/>
      <c r="K47" s="879"/>
      <c r="L47" s="880"/>
    </row>
    <row r="48" spans="2:12" x14ac:dyDescent="0.25">
      <c r="B48" s="878"/>
      <c r="C48" s="879"/>
      <c r="D48" s="879"/>
      <c r="E48" s="879"/>
      <c r="F48" s="879"/>
      <c r="G48" s="880"/>
      <c r="H48" s="878"/>
      <c r="I48" s="879"/>
      <c r="J48" s="879"/>
      <c r="K48" s="879"/>
      <c r="L48" s="880"/>
    </row>
    <row r="49" spans="2:12" x14ac:dyDescent="0.25">
      <c r="B49" s="878"/>
      <c r="C49" s="879"/>
      <c r="D49" s="879"/>
      <c r="E49" s="879"/>
      <c r="F49" s="879"/>
      <c r="G49" s="880"/>
      <c r="H49" s="878"/>
      <c r="I49" s="879"/>
      <c r="J49" s="879"/>
      <c r="K49" s="879"/>
      <c r="L49" s="880"/>
    </row>
    <row r="50" spans="2:12" x14ac:dyDescent="0.25">
      <c r="B50" s="878"/>
      <c r="C50" s="879"/>
      <c r="D50" s="879"/>
      <c r="E50" s="879"/>
      <c r="F50" s="879"/>
      <c r="G50" s="880"/>
      <c r="H50" s="878"/>
      <c r="I50" s="879"/>
      <c r="J50" s="879"/>
      <c r="K50" s="879"/>
      <c r="L50" s="880"/>
    </row>
    <row r="51" spans="2:12" ht="15.75" thickBot="1" x14ac:dyDescent="0.3">
      <c r="B51" s="878"/>
      <c r="C51" s="879"/>
      <c r="D51" s="879"/>
      <c r="E51" s="879"/>
      <c r="F51" s="879"/>
      <c r="G51" s="880"/>
      <c r="H51" s="878"/>
      <c r="I51" s="879"/>
      <c r="J51" s="879"/>
      <c r="K51" s="879"/>
      <c r="L51" s="880"/>
    </row>
    <row r="52" spans="2:12" ht="15" customHeight="1" x14ac:dyDescent="0.25">
      <c r="B52" s="1030" t="s">
        <v>1310</v>
      </c>
      <c r="C52" s="1031"/>
      <c r="D52" s="1031"/>
      <c r="E52" s="1031"/>
      <c r="F52" s="1031"/>
      <c r="G52" s="1032"/>
      <c r="H52" s="1036" t="s">
        <v>1311</v>
      </c>
      <c r="I52" s="1037"/>
      <c r="J52" s="1037"/>
      <c r="K52" s="1037"/>
      <c r="L52" s="1038"/>
    </row>
    <row r="53" spans="2:12" ht="15.75" thickBot="1" x14ac:dyDescent="0.3">
      <c r="B53" s="1033"/>
      <c r="C53" s="1034"/>
      <c r="D53" s="1034"/>
      <c r="E53" s="1034"/>
      <c r="F53" s="1034"/>
      <c r="G53" s="1035"/>
      <c r="H53" s="1039"/>
      <c r="I53" s="1040"/>
      <c r="J53" s="1040"/>
      <c r="K53" s="1040"/>
      <c r="L53" s="1041"/>
    </row>
    <row r="54" spans="2:12" x14ac:dyDescent="0.25">
      <c r="B54" s="875" t="s">
        <v>504</v>
      </c>
      <c r="C54" s="876"/>
      <c r="D54" s="876"/>
      <c r="E54" s="876"/>
      <c r="F54" s="876"/>
      <c r="G54" s="877"/>
      <c r="H54" s="875" t="s">
        <v>505</v>
      </c>
      <c r="I54" s="876"/>
      <c r="J54" s="876"/>
      <c r="K54" s="876"/>
      <c r="L54" s="877"/>
    </row>
    <row r="55" spans="2:12" x14ac:dyDescent="0.25">
      <c r="B55" s="878"/>
      <c r="C55" s="879"/>
      <c r="D55" s="879"/>
      <c r="E55" s="879"/>
      <c r="F55" s="879"/>
      <c r="G55" s="880"/>
      <c r="H55" s="878"/>
      <c r="I55" s="879"/>
      <c r="J55" s="879"/>
      <c r="K55" s="879"/>
      <c r="L55" s="880"/>
    </row>
    <row r="56" spans="2:12" x14ac:dyDescent="0.25">
      <c r="B56" s="878"/>
      <c r="C56" s="879"/>
      <c r="D56" s="879"/>
      <c r="E56" s="879"/>
      <c r="F56" s="879"/>
      <c r="G56" s="880"/>
      <c r="H56" s="878"/>
      <c r="I56" s="879"/>
      <c r="J56" s="879"/>
      <c r="K56" s="879"/>
      <c r="L56" s="880"/>
    </row>
    <row r="57" spans="2:12" x14ac:dyDescent="0.25">
      <c r="B57" s="878"/>
      <c r="C57" s="879"/>
      <c r="D57" s="879"/>
      <c r="E57" s="879"/>
      <c r="F57" s="879"/>
      <c r="G57" s="880"/>
      <c r="H57" s="878"/>
      <c r="I57" s="879"/>
      <c r="J57" s="879"/>
      <c r="K57" s="879"/>
      <c r="L57" s="880"/>
    </row>
    <row r="58" spans="2:12" x14ac:dyDescent="0.25">
      <c r="B58" s="878"/>
      <c r="C58" s="879"/>
      <c r="D58" s="879"/>
      <c r="E58" s="879"/>
      <c r="F58" s="879"/>
      <c r="G58" s="880"/>
      <c r="H58" s="878"/>
      <c r="I58" s="879"/>
      <c r="J58" s="879"/>
      <c r="K58" s="879"/>
      <c r="L58" s="880"/>
    </row>
    <row r="59" spans="2:12" x14ac:dyDescent="0.25">
      <c r="B59" s="878"/>
      <c r="C59" s="879"/>
      <c r="D59" s="879"/>
      <c r="E59" s="879"/>
      <c r="F59" s="879"/>
      <c r="G59" s="880"/>
      <c r="H59" s="878"/>
      <c r="I59" s="879"/>
      <c r="J59" s="879"/>
      <c r="K59" s="879"/>
      <c r="L59" s="880"/>
    </row>
    <row r="60" spans="2:12" x14ac:dyDescent="0.25">
      <c r="B60" s="878"/>
      <c r="C60" s="879"/>
      <c r="D60" s="879"/>
      <c r="E60" s="879"/>
      <c r="F60" s="879"/>
      <c r="G60" s="880"/>
      <c r="H60" s="878"/>
      <c r="I60" s="879"/>
      <c r="J60" s="879"/>
      <c r="K60" s="879"/>
      <c r="L60" s="880"/>
    </row>
    <row r="61" spans="2:12" x14ac:dyDescent="0.25">
      <c r="B61" s="878"/>
      <c r="C61" s="879"/>
      <c r="D61" s="879"/>
      <c r="E61" s="879"/>
      <c r="F61" s="879"/>
      <c r="G61" s="880"/>
      <c r="H61" s="878"/>
      <c r="I61" s="879"/>
      <c r="J61" s="879"/>
      <c r="K61" s="879"/>
      <c r="L61" s="880"/>
    </row>
    <row r="62" spans="2:12" x14ac:dyDescent="0.25">
      <c r="B62" s="878"/>
      <c r="C62" s="879"/>
      <c r="D62" s="879"/>
      <c r="E62" s="879"/>
      <c r="F62" s="879"/>
      <c r="G62" s="880"/>
      <c r="H62" s="878"/>
      <c r="I62" s="879"/>
      <c r="J62" s="879"/>
      <c r="K62" s="879"/>
      <c r="L62" s="880"/>
    </row>
    <row r="63" spans="2:12" x14ac:dyDescent="0.25">
      <c r="B63" s="878"/>
      <c r="C63" s="879"/>
      <c r="D63" s="879"/>
      <c r="E63" s="879"/>
      <c r="F63" s="879"/>
      <c r="G63" s="880"/>
      <c r="H63" s="878"/>
      <c r="I63" s="879"/>
      <c r="J63" s="879"/>
      <c r="K63" s="879"/>
      <c r="L63" s="880"/>
    </row>
    <row r="64" spans="2:12" x14ac:dyDescent="0.25">
      <c r="B64" s="878"/>
      <c r="C64" s="879"/>
      <c r="D64" s="879"/>
      <c r="E64" s="879"/>
      <c r="F64" s="879"/>
      <c r="G64" s="880"/>
      <c r="H64" s="878"/>
      <c r="I64" s="879"/>
      <c r="J64" s="879"/>
      <c r="K64" s="879"/>
      <c r="L64" s="880"/>
    </row>
    <row r="65" spans="2:12" x14ac:dyDescent="0.25">
      <c r="B65" s="878"/>
      <c r="C65" s="879"/>
      <c r="D65" s="879"/>
      <c r="E65" s="879"/>
      <c r="F65" s="879"/>
      <c r="G65" s="880"/>
      <c r="H65" s="878"/>
      <c r="I65" s="879"/>
      <c r="J65" s="879"/>
      <c r="K65" s="879"/>
      <c r="L65" s="880"/>
    </row>
    <row r="66" spans="2:12" x14ac:dyDescent="0.25">
      <c r="B66" s="878"/>
      <c r="C66" s="879"/>
      <c r="D66" s="879"/>
      <c r="E66" s="879"/>
      <c r="F66" s="879"/>
      <c r="G66" s="880"/>
      <c r="H66" s="878"/>
      <c r="I66" s="879"/>
      <c r="J66" s="879"/>
      <c r="K66" s="879"/>
      <c r="L66" s="880"/>
    </row>
    <row r="67" spans="2:12" ht="15.75" thickBot="1" x14ac:dyDescent="0.3">
      <c r="B67" s="878"/>
      <c r="C67" s="879"/>
      <c r="D67" s="879"/>
      <c r="E67" s="879"/>
      <c r="F67" s="879"/>
      <c r="G67" s="880"/>
      <c r="H67" s="878"/>
      <c r="I67" s="879"/>
      <c r="J67" s="879"/>
      <c r="K67" s="879"/>
      <c r="L67" s="880"/>
    </row>
    <row r="68" spans="2:12" ht="15" customHeight="1" x14ac:dyDescent="0.25">
      <c r="B68" s="1036" t="s">
        <v>1312</v>
      </c>
      <c r="C68" s="1037"/>
      <c r="D68" s="1037"/>
      <c r="E68" s="1037"/>
      <c r="F68" s="1037"/>
      <c r="G68" s="1038"/>
      <c r="H68" s="1036" t="s">
        <v>1313</v>
      </c>
      <c r="I68" s="1037"/>
      <c r="J68" s="1037"/>
      <c r="K68" s="1037"/>
      <c r="L68" s="1038"/>
    </row>
    <row r="69" spans="2:12" ht="15.75" thickBot="1" x14ac:dyDescent="0.3">
      <c r="B69" s="1039"/>
      <c r="C69" s="1040"/>
      <c r="D69" s="1040"/>
      <c r="E69" s="1040"/>
      <c r="F69" s="1040"/>
      <c r="G69" s="1041"/>
      <c r="H69" s="1039"/>
      <c r="I69" s="1040"/>
      <c r="J69" s="1040"/>
      <c r="K69" s="1040"/>
      <c r="L69" s="1041"/>
    </row>
    <row r="70" spans="2:12" x14ac:dyDescent="0.25">
      <c r="B70" s="875" t="s">
        <v>1057</v>
      </c>
      <c r="C70" s="876"/>
      <c r="D70" s="876"/>
      <c r="E70" s="876"/>
      <c r="F70" s="876"/>
      <c r="G70" s="877"/>
      <c r="H70" s="875" t="s">
        <v>1058</v>
      </c>
      <c r="I70" s="876"/>
      <c r="J70" s="876"/>
      <c r="K70" s="876"/>
      <c r="L70" s="877"/>
    </row>
    <row r="71" spans="2:12" x14ac:dyDescent="0.25">
      <c r="B71" s="878"/>
      <c r="C71" s="879"/>
      <c r="D71" s="879"/>
      <c r="E71" s="879"/>
      <c r="F71" s="879"/>
      <c r="G71" s="880"/>
      <c r="H71" s="878"/>
      <c r="I71" s="879"/>
      <c r="J71" s="879"/>
      <c r="K71" s="879"/>
      <c r="L71" s="880"/>
    </row>
    <row r="72" spans="2:12" x14ac:dyDescent="0.25">
      <c r="B72" s="878"/>
      <c r="C72" s="879"/>
      <c r="D72" s="879"/>
      <c r="E72" s="879"/>
      <c r="F72" s="879"/>
      <c r="G72" s="880"/>
      <c r="H72" s="878"/>
      <c r="I72" s="879"/>
      <c r="J72" s="879"/>
      <c r="K72" s="879"/>
      <c r="L72" s="880"/>
    </row>
    <row r="73" spans="2:12" x14ac:dyDescent="0.25">
      <c r="B73" s="878"/>
      <c r="C73" s="879"/>
      <c r="D73" s="879"/>
      <c r="E73" s="879"/>
      <c r="F73" s="879"/>
      <c r="G73" s="880"/>
      <c r="H73" s="878"/>
      <c r="I73" s="879"/>
      <c r="J73" s="879"/>
      <c r="K73" s="879"/>
      <c r="L73" s="880"/>
    </row>
    <row r="74" spans="2:12" x14ac:dyDescent="0.25">
      <c r="B74" s="878"/>
      <c r="C74" s="879"/>
      <c r="D74" s="879"/>
      <c r="E74" s="879"/>
      <c r="F74" s="879"/>
      <c r="G74" s="880"/>
      <c r="H74" s="878"/>
      <c r="I74" s="879"/>
      <c r="J74" s="879"/>
      <c r="K74" s="879"/>
      <c r="L74" s="880"/>
    </row>
    <row r="75" spans="2:12" x14ac:dyDescent="0.25">
      <c r="B75" s="878"/>
      <c r="C75" s="879"/>
      <c r="D75" s="879"/>
      <c r="E75" s="879"/>
      <c r="F75" s="879"/>
      <c r="G75" s="880"/>
      <c r="H75" s="878"/>
      <c r="I75" s="879"/>
      <c r="J75" s="879"/>
      <c r="K75" s="879"/>
      <c r="L75" s="880"/>
    </row>
    <row r="76" spans="2:12" x14ac:dyDescent="0.25">
      <c r="B76" s="878"/>
      <c r="C76" s="879"/>
      <c r="D76" s="879"/>
      <c r="E76" s="879"/>
      <c r="F76" s="879"/>
      <c r="G76" s="880"/>
      <c r="H76" s="878"/>
      <c r="I76" s="879"/>
      <c r="J76" s="879"/>
      <c r="K76" s="879"/>
      <c r="L76" s="880"/>
    </row>
    <row r="77" spans="2:12" x14ac:dyDescent="0.25">
      <c r="B77" s="878"/>
      <c r="C77" s="879"/>
      <c r="D77" s="879"/>
      <c r="E77" s="879"/>
      <c r="F77" s="879"/>
      <c r="G77" s="880"/>
      <c r="H77" s="878"/>
      <c r="I77" s="879"/>
      <c r="J77" s="879"/>
      <c r="K77" s="879"/>
      <c r="L77" s="880"/>
    </row>
    <row r="78" spans="2:12" x14ac:dyDescent="0.25">
      <c r="B78" s="878"/>
      <c r="C78" s="879"/>
      <c r="D78" s="879"/>
      <c r="E78" s="879"/>
      <c r="F78" s="879"/>
      <c r="G78" s="880"/>
      <c r="H78" s="878"/>
      <c r="I78" s="879"/>
      <c r="J78" s="879"/>
      <c r="K78" s="879"/>
      <c r="L78" s="880"/>
    </row>
    <row r="79" spans="2:12" x14ac:dyDescent="0.25">
      <c r="B79" s="878"/>
      <c r="C79" s="879"/>
      <c r="D79" s="879"/>
      <c r="E79" s="879"/>
      <c r="F79" s="879"/>
      <c r="G79" s="880"/>
      <c r="H79" s="878"/>
      <c r="I79" s="879"/>
      <c r="J79" s="879"/>
      <c r="K79" s="879"/>
      <c r="L79" s="880"/>
    </row>
    <row r="80" spans="2:12" x14ac:dyDescent="0.25">
      <c r="B80" s="878"/>
      <c r="C80" s="879"/>
      <c r="D80" s="879"/>
      <c r="E80" s="879"/>
      <c r="F80" s="879"/>
      <c r="G80" s="880"/>
      <c r="H80" s="878"/>
      <c r="I80" s="879"/>
      <c r="J80" s="879"/>
      <c r="K80" s="879"/>
      <c r="L80" s="880"/>
    </row>
    <row r="81" spans="2:12" x14ac:dyDescent="0.25">
      <c r="B81" s="878"/>
      <c r="C81" s="879"/>
      <c r="D81" s="879"/>
      <c r="E81" s="879"/>
      <c r="F81" s="879"/>
      <c r="G81" s="880"/>
      <c r="H81" s="878"/>
      <c r="I81" s="879"/>
      <c r="J81" s="879"/>
      <c r="K81" s="879"/>
      <c r="L81" s="880"/>
    </row>
    <row r="82" spans="2:12" x14ac:dyDescent="0.25">
      <c r="B82" s="878"/>
      <c r="C82" s="879"/>
      <c r="D82" s="879"/>
      <c r="E82" s="879"/>
      <c r="F82" s="879"/>
      <c r="G82" s="880"/>
      <c r="H82" s="878"/>
      <c r="I82" s="879"/>
      <c r="J82" s="879"/>
      <c r="K82" s="879"/>
      <c r="L82" s="880"/>
    </row>
    <row r="83" spans="2:12" ht="15.75" thickBot="1" x14ac:dyDescent="0.3">
      <c r="B83" s="878"/>
      <c r="C83" s="879"/>
      <c r="D83" s="879"/>
      <c r="E83" s="879"/>
      <c r="F83" s="879"/>
      <c r="G83" s="880"/>
      <c r="H83" s="878"/>
      <c r="I83" s="879"/>
      <c r="J83" s="879"/>
      <c r="K83" s="879"/>
      <c r="L83" s="880"/>
    </row>
    <row r="84" spans="2:12" ht="15" customHeight="1" x14ac:dyDescent="0.25">
      <c r="B84" s="1030" t="s">
        <v>1314</v>
      </c>
      <c r="C84" s="1031"/>
      <c r="D84" s="1031"/>
      <c r="E84" s="1031"/>
      <c r="F84" s="1031"/>
      <c r="G84" s="1032"/>
      <c r="H84" s="1030" t="s">
        <v>1315</v>
      </c>
      <c r="I84" s="1031"/>
      <c r="J84" s="1031"/>
      <c r="K84" s="1031"/>
      <c r="L84" s="1032"/>
    </row>
    <row r="85" spans="2:12" ht="15.75" thickBot="1" x14ac:dyDescent="0.3">
      <c r="B85" s="1033"/>
      <c r="C85" s="1034"/>
      <c r="D85" s="1034"/>
      <c r="E85" s="1034"/>
      <c r="F85" s="1034"/>
      <c r="G85" s="1035"/>
      <c r="H85" s="1033"/>
      <c r="I85" s="1034"/>
      <c r="J85" s="1034"/>
      <c r="K85" s="1034"/>
      <c r="L85" s="1035"/>
    </row>
    <row r="86" spans="2:12" x14ac:dyDescent="0.25">
      <c r="B86" s="875" t="s">
        <v>1059</v>
      </c>
      <c r="C86" s="876"/>
      <c r="D86" s="876"/>
      <c r="E86" s="876"/>
      <c r="F86" s="876"/>
      <c r="G86" s="877"/>
      <c r="H86" s="875" t="s">
        <v>1060</v>
      </c>
      <c r="I86" s="876"/>
      <c r="J86" s="876"/>
      <c r="K86" s="876"/>
      <c r="L86" s="877"/>
    </row>
    <row r="87" spans="2:12" x14ac:dyDescent="0.25">
      <c r="B87" s="878"/>
      <c r="C87" s="879"/>
      <c r="D87" s="879"/>
      <c r="E87" s="879"/>
      <c r="F87" s="879"/>
      <c r="G87" s="880"/>
      <c r="H87" s="878"/>
      <c r="I87" s="879"/>
      <c r="J87" s="879"/>
      <c r="K87" s="879"/>
      <c r="L87" s="880"/>
    </row>
    <row r="88" spans="2:12" x14ac:dyDescent="0.25">
      <c r="B88" s="878"/>
      <c r="C88" s="879"/>
      <c r="D88" s="879"/>
      <c r="E88" s="879"/>
      <c r="F88" s="879"/>
      <c r="G88" s="880"/>
      <c r="H88" s="878"/>
      <c r="I88" s="879"/>
      <c r="J88" s="879"/>
      <c r="K88" s="879"/>
      <c r="L88" s="880"/>
    </row>
    <row r="89" spans="2:12" x14ac:dyDescent="0.25">
      <c r="B89" s="878"/>
      <c r="C89" s="879"/>
      <c r="D89" s="879"/>
      <c r="E89" s="879"/>
      <c r="F89" s="879"/>
      <c r="G89" s="880"/>
      <c r="H89" s="878"/>
      <c r="I89" s="879"/>
      <c r="J89" s="879"/>
      <c r="K89" s="879"/>
      <c r="L89" s="880"/>
    </row>
    <row r="90" spans="2:12" x14ac:dyDescent="0.25">
      <c r="B90" s="878"/>
      <c r="C90" s="879"/>
      <c r="D90" s="879"/>
      <c r="E90" s="879"/>
      <c r="F90" s="879"/>
      <c r="G90" s="880"/>
      <c r="H90" s="878"/>
      <c r="I90" s="879"/>
      <c r="J90" s="879"/>
      <c r="K90" s="879"/>
      <c r="L90" s="880"/>
    </row>
    <row r="91" spans="2:12" x14ac:dyDescent="0.25">
      <c r="B91" s="878"/>
      <c r="C91" s="879"/>
      <c r="D91" s="879"/>
      <c r="E91" s="879"/>
      <c r="F91" s="879"/>
      <c r="G91" s="880"/>
      <c r="H91" s="878"/>
      <c r="I91" s="879"/>
      <c r="J91" s="879"/>
      <c r="K91" s="879"/>
      <c r="L91" s="880"/>
    </row>
    <row r="92" spans="2:12" x14ac:dyDescent="0.25">
      <c r="B92" s="878"/>
      <c r="C92" s="879"/>
      <c r="D92" s="879"/>
      <c r="E92" s="879"/>
      <c r="F92" s="879"/>
      <c r="G92" s="880"/>
      <c r="H92" s="878"/>
      <c r="I92" s="879"/>
      <c r="J92" s="879"/>
      <c r="K92" s="879"/>
      <c r="L92" s="880"/>
    </row>
    <row r="93" spans="2:12" x14ac:dyDescent="0.25">
      <c r="B93" s="878"/>
      <c r="C93" s="879"/>
      <c r="D93" s="879"/>
      <c r="E93" s="879"/>
      <c r="F93" s="879"/>
      <c r="G93" s="880"/>
      <c r="H93" s="878"/>
      <c r="I93" s="879"/>
      <c r="J93" s="879"/>
      <c r="K93" s="879"/>
      <c r="L93" s="880"/>
    </row>
    <row r="94" spans="2:12" x14ac:dyDescent="0.25">
      <c r="B94" s="878"/>
      <c r="C94" s="879"/>
      <c r="D94" s="879"/>
      <c r="E94" s="879"/>
      <c r="F94" s="879"/>
      <c r="G94" s="880"/>
      <c r="H94" s="878"/>
      <c r="I94" s="879"/>
      <c r="J94" s="879"/>
      <c r="K94" s="879"/>
      <c r="L94" s="880"/>
    </row>
    <row r="95" spans="2:12" x14ac:dyDescent="0.25">
      <c r="B95" s="878"/>
      <c r="C95" s="879"/>
      <c r="D95" s="879"/>
      <c r="E95" s="879"/>
      <c r="F95" s="879"/>
      <c r="G95" s="880"/>
      <c r="H95" s="878"/>
      <c r="I95" s="879"/>
      <c r="J95" s="879"/>
      <c r="K95" s="879"/>
      <c r="L95" s="880"/>
    </row>
    <row r="96" spans="2:12" x14ac:dyDescent="0.25">
      <c r="B96" s="878"/>
      <c r="C96" s="879"/>
      <c r="D96" s="879"/>
      <c r="E96" s="879"/>
      <c r="F96" s="879"/>
      <c r="G96" s="880"/>
      <c r="H96" s="878"/>
      <c r="I96" s="879"/>
      <c r="J96" s="879"/>
      <c r="K96" s="879"/>
      <c r="L96" s="880"/>
    </row>
    <row r="97" spans="2:12" x14ac:dyDescent="0.25">
      <c r="B97" s="878"/>
      <c r="C97" s="879"/>
      <c r="D97" s="879"/>
      <c r="E97" s="879"/>
      <c r="F97" s="879"/>
      <c r="G97" s="880"/>
      <c r="H97" s="878"/>
      <c r="I97" s="879"/>
      <c r="J97" s="879"/>
      <c r="K97" s="879"/>
      <c r="L97" s="880"/>
    </row>
    <row r="98" spans="2:12" x14ac:dyDescent="0.25">
      <c r="B98" s="878"/>
      <c r="C98" s="879"/>
      <c r="D98" s="879"/>
      <c r="E98" s="879"/>
      <c r="F98" s="879"/>
      <c r="G98" s="880"/>
      <c r="H98" s="878"/>
      <c r="I98" s="879"/>
      <c r="J98" s="879"/>
      <c r="K98" s="879"/>
      <c r="L98" s="880"/>
    </row>
    <row r="99" spans="2:12" ht="15.75" thickBot="1" x14ac:dyDescent="0.3">
      <c r="B99" s="878"/>
      <c r="C99" s="879"/>
      <c r="D99" s="879"/>
      <c r="E99" s="879"/>
      <c r="F99" s="879"/>
      <c r="G99" s="880"/>
      <c r="H99" s="878"/>
      <c r="I99" s="879"/>
      <c r="J99" s="879"/>
      <c r="K99" s="879"/>
      <c r="L99" s="880"/>
    </row>
    <row r="100" spans="2:12" ht="15" customHeight="1" x14ac:dyDescent="0.25">
      <c r="B100" s="1030" t="s">
        <v>1316</v>
      </c>
      <c r="C100" s="1031"/>
      <c r="D100" s="1031"/>
      <c r="E100" s="1031"/>
      <c r="F100" s="1031"/>
      <c r="G100" s="1032"/>
      <c r="H100" s="1030" t="s">
        <v>1317</v>
      </c>
      <c r="I100" s="1031"/>
      <c r="J100" s="1031"/>
      <c r="K100" s="1031"/>
      <c r="L100" s="1032"/>
    </row>
    <row r="101" spans="2:12" ht="15.75" thickBot="1" x14ac:dyDescent="0.3">
      <c r="B101" s="1033"/>
      <c r="C101" s="1034"/>
      <c r="D101" s="1034"/>
      <c r="E101" s="1034"/>
      <c r="F101" s="1034"/>
      <c r="G101" s="1035"/>
      <c r="H101" s="1033"/>
      <c r="I101" s="1034"/>
      <c r="J101" s="1034"/>
      <c r="K101" s="1034"/>
      <c r="L101" s="1035"/>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4013F6-B763-41E3-ACA5-0603DA32C1A0}">
  <dimension ref="B1:M239"/>
  <sheetViews>
    <sheetView view="pageBreakPreview" zoomScale="70" zoomScaleNormal="100" zoomScaleSheetLayoutView="70" zoomScalePageLayoutView="110" workbookViewId="0">
      <selection activeCell="H20" sqref="H20:L20"/>
    </sheetView>
  </sheetViews>
  <sheetFormatPr baseColWidth="10" defaultColWidth="11.42578125" defaultRowHeight="15" x14ac:dyDescent="0.25"/>
  <cols>
    <col min="1" max="1" width="3.7109375" style="130" customWidth="1"/>
    <col min="2" max="2" width="4.7109375" style="130" customWidth="1"/>
    <col min="3" max="3" width="8.28515625" style="130" customWidth="1"/>
    <col min="4" max="4" width="8" style="130" customWidth="1"/>
    <col min="5" max="5" width="11.42578125" style="130"/>
    <col min="6" max="6" width="11.85546875" style="130" customWidth="1"/>
    <col min="7" max="7" width="27.28515625" style="130" customWidth="1"/>
    <col min="8" max="8" width="8.5703125" style="130" customWidth="1"/>
    <col min="9" max="9" width="22.42578125" style="130" customWidth="1"/>
    <col min="10" max="10" width="13" style="130" customWidth="1"/>
    <col min="11" max="11" width="13.42578125" style="130" customWidth="1"/>
    <col min="12" max="12" width="20.85546875" style="130" customWidth="1"/>
    <col min="13" max="13" width="4.85546875" style="130" hidden="1" customWidth="1"/>
    <col min="14" max="16384" width="11.42578125" style="130"/>
  </cols>
  <sheetData>
    <row r="1" spans="2:12" ht="27.75" customHeight="1" x14ac:dyDescent="0.25">
      <c r="B1" s="968" t="s">
        <v>252</v>
      </c>
      <c r="C1" s="890"/>
      <c r="D1" s="890"/>
      <c r="E1" s="890"/>
      <c r="F1" s="890"/>
      <c r="G1" s="890"/>
      <c r="H1" s="890"/>
      <c r="I1" s="890"/>
      <c r="J1" s="890"/>
      <c r="K1" s="890"/>
      <c r="L1" s="915"/>
    </row>
    <row r="2" spans="2:12" ht="11.25" customHeight="1" x14ac:dyDescent="0.25">
      <c r="B2" s="969"/>
      <c r="C2" s="891"/>
      <c r="D2" s="891"/>
      <c r="E2" s="891"/>
      <c r="F2" s="891"/>
      <c r="G2" s="891"/>
      <c r="H2" s="891"/>
      <c r="I2" s="891"/>
      <c r="J2" s="891"/>
      <c r="K2" s="891"/>
      <c r="L2" s="917"/>
    </row>
    <row r="3" spans="2:12" ht="24.95" customHeight="1" x14ac:dyDescent="0.25">
      <c r="B3" s="920" t="s">
        <v>290</v>
      </c>
      <c r="C3" s="918"/>
      <c r="D3" s="918"/>
      <c r="E3" s="919"/>
      <c r="F3" s="313">
        <v>44216</v>
      </c>
      <c r="G3" s="920" t="s">
        <v>291</v>
      </c>
      <c r="H3" s="918"/>
      <c r="I3" s="919"/>
      <c r="J3" s="921">
        <v>44222</v>
      </c>
      <c r="K3" s="918"/>
      <c r="L3" s="919"/>
    </row>
    <row r="4" spans="2:12" ht="24.95" customHeight="1" x14ac:dyDescent="0.25">
      <c r="B4" s="1066" t="s">
        <v>251</v>
      </c>
      <c r="C4" s="1067"/>
      <c r="D4" s="1067"/>
      <c r="E4" s="1067"/>
      <c r="F4" s="1067"/>
      <c r="G4" s="1067"/>
      <c r="H4" s="1068"/>
      <c r="I4" s="314" t="s">
        <v>490</v>
      </c>
      <c r="J4" s="314" t="s">
        <v>2</v>
      </c>
      <c r="K4" s="1072" t="s">
        <v>0</v>
      </c>
      <c r="L4" s="1073"/>
    </row>
    <row r="5" spans="2:12" ht="24.95" customHeight="1" thickBot="1" x14ac:dyDescent="0.3">
      <c r="B5" s="1069"/>
      <c r="C5" s="1070"/>
      <c r="D5" s="1070"/>
      <c r="E5" s="1070"/>
      <c r="F5" s="1070"/>
      <c r="G5" s="1070"/>
      <c r="H5" s="1071"/>
      <c r="I5" s="315" t="s">
        <v>491</v>
      </c>
      <c r="J5" s="314">
        <v>2</v>
      </c>
      <c r="K5" s="1072" t="s">
        <v>292</v>
      </c>
      <c r="L5" s="1073"/>
    </row>
    <row r="6" spans="2:12" x14ac:dyDescent="0.25">
      <c r="B6" s="1059" t="s">
        <v>1128</v>
      </c>
      <c r="C6" s="1060"/>
      <c r="D6" s="1060"/>
      <c r="E6" s="1060"/>
      <c r="F6" s="1060"/>
      <c r="G6" s="1061"/>
      <c r="H6" s="1059" t="s">
        <v>454</v>
      </c>
      <c r="I6" s="1060"/>
      <c r="J6" s="1060"/>
      <c r="K6" s="1060"/>
      <c r="L6" s="1061"/>
    </row>
    <row r="7" spans="2:12" x14ac:dyDescent="0.25">
      <c r="B7" s="1050"/>
      <c r="C7" s="1051"/>
      <c r="D7" s="1051"/>
      <c r="E7" s="1051"/>
      <c r="F7" s="1051"/>
      <c r="G7" s="1052"/>
      <c r="H7" s="1050"/>
      <c r="I7" s="1051"/>
      <c r="J7" s="1051"/>
      <c r="K7" s="1051"/>
      <c r="L7" s="1052"/>
    </row>
    <row r="8" spans="2:12" x14ac:dyDescent="0.25">
      <c r="B8" s="1050"/>
      <c r="C8" s="1051"/>
      <c r="D8" s="1051"/>
      <c r="E8" s="1051"/>
      <c r="F8" s="1051"/>
      <c r="G8" s="1052"/>
      <c r="H8" s="1050"/>
      <c r="I8" s="1051"/>
      <c r="J8" s="1051"/>
      <c r="K8" s="1051"/>
      <c r="L8" s="1052"/>
    </row>
    <row r="9" spans="2:12" x14ac:dyDescent="0.25">
      <c r="B9" s="1050"/>
      <c r="C9" s="1051"/>
      <c r="D9" s="1051"/>
      <c r="E9" s="1051"/>
      <c r="F9" s="1051"/>
      <c r="G9" s="1052"/>
      <c r="H9" s="1050"/>
      <c r="I9" s="1051"/>
      <c r="J9" s="1051"/>
      <c r="K9" s="1051"/>
      <c r="L9" s="1052"/>
    </row>
    <row r="10" spans="2:12" x14ac:dyDescent="0.25">
      <c r="B10" s="1050"/>
      <c r="C10" s="1051"/>
      <c r="D10" s="1051"/>
      <c r="E10" s="1051"/>
      <c r="F10" s="1051"/>
      <c r="G10" s="1052"/>
      <c r="H10" s="1050"/>
      <c r="I10" s="1051"/>
      <c r="J10" s="1051"/>
      <c r="K10" s="1051"/>
      <c r="L10" s="1052"/>
    </row>
    <row r="11" spans="2:12" x14ac:dyDescent="0.25">
      <c r="B11" s="1050"/>
      <c r="C11" s="1051"/>
      <c r="D11" s="1051"/>
      <c r="E11" s="1051"/>
      <c r="F11" s="1051"/>
      <c r="G11" s="1052"/>
      <c r="H11" s="1050"/>
      <c r="I11" s="1051"/>
      <c r="J11" s="1051"/>
      <c r="K11" s="1051"/>
      <c r="L11" s="1052"/>
    </row>
    <row r="12" spans="2:12" x14ac:dyDescent="0.25">
      <c r="B12" s="1050"/>
      <c r="C12" s="1051"/>
      <c r="D12" s="1051"/>
      <c r="E12" s="1051"/>
      <c r="F12" s="1051"/>
      <c r="G12" s="1052"/>
      <c r="H12" s="1050"/>
      <c r="I12" s="1051"/>
      <c r="J12" s="1051"/>
      <c r="K12" s="1051"/>
      <c r="L12" s="1052"/>
    </row>
    <row r="13" spans="2:12" x14ac:dyDescent="0.25">
      <c r="B13" s="1050"/>
      <c r="C13" s="1051"/>
      <c r="D13" s="1051"/>
      <c r="E13" s="1051"/>
      <c r="F13" s="1051"/>
      <c r="G13" s="1052"/>
      <c r="H13" s="1050"/>
      <c r="I13" s="1051"/>
      <c r="J13" s="1051"/>
      <c r="K13" s="1051"/>
      <c r="L13" s="1052"/>
    </row>
    <row r="14" spans="2:12" x14ac:dyDescent="0.25">
      <c r="B14" s="1050"/>
      <c r="C14" s="1051"/>
      <c r="D14" s="1051"/>
      <c r="E14" s="1051"/>
      <c r="F14" s="1051"/>
      <c r="G14" s="1052"/>
      <c r="H14" s="1050"/>
      <c r="I14" s="1051"/>
      <c r="J14" s="1051"/>
      <c r="K14" s="1051"/>
      <c r="L14" s="1052"/>
    </row>
    <row r="15" spans="2:12" x14ac:dyDescent="0.25">
      <c r="B15" s="1050"/>
      <c r="C15" s="1051"/>
      <c r="D15" s="1051"/>
      <c r="E15" s="1051"/>
      <c r="F15" s="1051"/>
      <c r="G15" s="1052"/>
      <c r="H15" s="1050"/>
      <c r="I15" s="1051"/>
      <c r="J15" s="1051"/>
      <c r="K15" s="1051"/>
      <c r="L15" s="1052"/>
    </row>
    <row r="16" spans="2:12" x14ac:dyDescent="0.25">
      <c r="B16" s="1050"/>
      <c r="C16" s="1051"/>
      <c r="D16" s="1051"/>
      <c r="E16" s="1051"/>
      <c r="F16" s="1051"/>
      <c r="G16" s="1052"/>
      <c r="H16" s="1050"/>
      <c r="I16" s="1051"/>
      <c r="J16" s="1051"/>
      <c r="K16" s="1051"/>
      <c r="L16" s="1052"/>
    </row>
    <row r="17" spans="2:12" x14ac:dyDescent="0.25">
      <c r="B17" s="1050"/>
      <c r="C17" s="1051"/>
      <c r="D17" s="1051"/>
      <c r="E17" s="1051"/>
      <c r="F17" s="1051"/>
      <c r="G17" s="1052"/>
      <c r="H17" s="1050"/>
      <c r="I17" s="1051"/>
      <c r="J17" s="1051"/>
      <c r="K17" s="1051"/>
      <c r="L17" s="1052"/>
    </row>
    <row r="18" spans="2:12" x14ac:dyDescent="0.25">
      <c r="B18" s="1050"/>
      <c r="C18" s="1051"/>
      <c r="D18" s="1051"/>
      <c r="E18" s="1051"/>
      <c r="F18" s="1051"/>
      <c r="G18" s="1052"/>
      <c r="H18" s="1050"/>
      <c r="I18" s="1051"/>
      <c r="J18" s="1051"/>
      <c r="K18" s="1051"/>
      <c r="L18" s="1052"/>
    </row>
    <row r="19" spans="2:12" x14ac:dyDescent="0.25">
      <c r="B19" s="1050"/>
      <c r="C19" s="1051"/>
      <c r="D19" s="1051"/>
      <c r="E19" s="1051"/>
      <c r="F19" s="1051"/>
      <c r="G19" s="1052"/>
      <c r="H19" s="1050"/>
      <c r="I19" s="1051"/>
      <c r="J19" s="1051"/>
      <c r="K19" s="1051"/>
      <c r="L19" s="1052"/>
    </row>
    <row r="20" spans="2:12" ht="188.25" customHeight="1" x14ac:dyDescent="0.25">
      <c r="B20" s="1065" t="s">
        <v>1354</v>
      </c>
      <c r="C20" s="1065"/>
      <c r="D20" s="1065"/>
      <c r="E20" s="1065"/>
      <c r="F20" s="1065"/>
      <c r="G20" s="1065"/>
      <c r="H20" s="1054" t="s">
        <v>1355</v>
      </c>
      <c r="I20" s="1055"/>
      <c r="J20" s="1055"/>
      <c r="K20" s="1055"/>
      <c r="L20" s="1055"/>
    </row>
    <row r="21" spans="2:12" x14ac:dyDescent="0.25">
      <c r="B21" s="1050" t="s">
        <v>453</v>
      </c>
      <c r="C21" s="1051"/>
      <c r="D21" s="1051"/>
      <c r="E21" s="1051"/>
      <c r="F21" s="1051"/>
      <c r="G21" s="1052"/>
      <c r="H21" s="1050" t="s">
        <v>1129</v>
      </c>
      <c r="I21" s="1051"/>
      <c r="J21" s="1051"/>
      <c r="K21" s="1051"/>
      <c r="L21" s="1052"/>
    </row>
    <row r="22" spans="2:12" x14ac:dyDescent="0.25">
      <c r="B22" s="1050"/>
      <c r="C22" s="1051"/>
      <c r="D22" s="1051"/>
      <c r="E22" s="1051"/>
      <c r="F22" s="1051"/>
      <c r="G22" s="1052"/>
      <c r="H22" s="1050"/>
      <c r="I22" s="1051"/>
      <c r="J22" s="1051"/>
      <c r="K22" s="1051"/>
      <c r="L22" s="1052"/>
    </row>
    <row r="23" spans="2:12" x14ac:dyDescent="0.25">
      <c r="B23" s="1050"/>
      <c r="C23" s="1051"/>
      <c r="D23" s="1051"/>
      <c r="E23" s="1051"/>
      <c r="F23" s="1051"/>
      <c r="G23" s="1052"/>
      <c r="H23" s="1050"/>
      <c r="I23" s="1051"/>
      <c r="J23" s="1051"/>
      <c r="K23" s="1051"/>
      <c r="L23" s="1052"/>
    </row>
    <row r="24" spans="2:12" x14ac:dyDescent="0.25">
      <c r="B24" s="1050"/>
      <c r="C24" s="1051"/>
      <c r="D24" s="1051"/>
      <c r="E24" s="1051"/>
      <c r="F24" s="1051"/>
      <c r="G24" s="1052"/>
      <c r="H24" s="1050"/>
      <c r="I24" s="1051"/>
      <c r="J24" s="1051"/>
      <c r="K24" s="1051"/>
      <c r="L24" s="1052"/>
    </row>
    <row r="25" spans="2:12" x14ac:dyDescent="0.25">
      <c r="B25" s="1050"/>
      <c r="C25" s="1051"/>
      <c r="D25" s="1051"/>
      <c r="E25" s="1051"/>
      <c r="F25" s="1051"/>
      <c r="G25" s="1052"/>
      <c r="H25" s="1050"/>
      <c r="I25" s="1051"/>
      <c r="J25" s="1051"/>
      <c r="K25" s="1051"/>
      <c r="L25" s="1052"/>
    </row>
    <row r="26" spans="2:12" x14ac:dyDescent="0.25">
      <c r="B26" s="1050"/>
      <c r="C26" s="1051"/>
      <c r="D26" s="1051"/>
      <c r="E26" s="1051"/>
      <c r="F26" s="1051"/>
      <c r="G26" s="1052"/>
      <c r="H26" s="1050"/>
      <c r="I26" s="1051"/>
      <c r="J26" s="1051"/>
      <c r="K26" s="1051"/>
      <c r="L26" s="1052"/>
    </row>
    <row r="27" spans="2:12" x14ac:dyDescent="0.25">
      <c r="B27" s="1050"/>
      <c r="C27" s="1051"/>
      <c r="D27" s="1051"/>
      <c r="E27" s="1051"/>
      <c r="F27" s="1051"/>
      <c r="G27" s="1052"/>
      <c r="H27" s="1050"/>
      <c r="I27" s="1051"/>
      <c r="J27" s="1051"/>
      <c r="K27" s="1051"/>
      <c r="L27" s="1052"/>
    </row>
    <row r="28" spans="2:12" x14ac:dyDescent="0.25">
      <c r="B28" s="1050"/>
      <c r="C28" s="1051"/>
      <c r="D28" s="1051"/>
      <c r="E28" s="1051"/>
      <c r="F28" s="1051"/>
      <c r="G28" s="1052"/>
      <c r="H28" s="1050"/>
      <c r="I28" s="1051"/>
      <c r="J28" s="1051"/>
      <c r="K28" s="1051"/>
      <c r="L28" s="1052"/>
    </row>
    <row r="29" spans="2:12" x14ac:dyDescent="0.25">
      <c r="B29" s="1050"/>
      <c r="C29" s="1051"/>
      <c r="D29" s="1051"/>
      <c r="E29" s="1051"/>
      <c r="F29" s="1051"/>
      <c r="G29" s="1052"/>
      <c r="H29" s="1050"/>
      <c r="I29" s="1051"/>
      <c r="J29" s="1051"/>
      <c r="K29" s="1051"/>
      <c r="L29" s="1052"/>
    </row>
    <row r="30" spans="2:12" x14ac:dyDescent="0.25">
      <c r="B30" s="1050"/>
      <c r="C30" s="1051"/>
      <c r="D30" s="1051"/>
      <c r="E30" s="1051"/>
      <c r="F30" s="1051"/>
      <c r="G30" s="1052"/>
      <c r="H30" s="1050"/>
      <c r="I30" s="1051"/>
      <c r="J30" s="1051"/>
      <c r="K30" s="1051"/>
      <c r="L30" s="1052"/>
    </row>
    <row r="31" spans="2:12" x14ac:dyDescent="0.25">
      <c r="B31" s="1050"/>
      <c r="C31" s="1051"/>
      <c r="D31" s="1051"/>
      <c r="E31" s="1051"/>
      <c r="F31" s="1051"/>
      <c r="G31" s="1052"/>
      <c r="H31" s="1050"/>
      <c r="I31" s="1051"/>
      <c r="J31" s="1051"/>
      <c r="K31" s="1051"/>
      <c r="L31" s="1052"/>
    </row>
    <row r="32" spans="2:12" x14ac:dyDescent="0.25">
      <c r="B32" s="1050"/>
      <c r="C32" s="1051"/>
      <c r="D32" s="1051"/>
      <c r="E32" s="1051"/>
      <c r="F32" s="1051"/>
      <c r="G32" s="1052"/>
      <c r="H32" s="1050"/>
      <c r="I32" s="1051"/>
      <c r="J32" s="1051"/>
      <c r="K32" s="1051"/>
      <c r="L32" s="1052"/>
    </row>
    <row r="33" spans="2:12" x14ac:dyDescent="0.25">
      <c r="B33" s="1050"/>
      <c r="C33" s="1051"/>
      <c r="D33" s="1051"/>
      <c r="E33" s="1051"/>
      <c r="F33" s="1051"/>
      <c r="G33" s="1052"/>
      <c r="H33" s="1050"/>
      <c r="I33" s="1051"/>
      <c r="J33" s="1051"/>
      <c r="K33" s="1051"/>
      <c r="L33" s="1052"/>
    </row>
    <row r="34" spans="2:12" ht="15.75" thickBot="1" x14ac:dyDescent="0.3">
      <c r="B34" s="1050"/>
      <c r="C34" s="1051"/>
      <c r="D34" s="1051"/>
      <c r="E34" s="1051"/>
      <c r="F34" s="1051"/>
      <c r="G34" s="1052"/>
      <c r="H34" s="1050"/>
      <c r="I34" s="1051"/>
      <c r="J34" s="1051"/>
      <c r="K34" s="1051"/>
      <c r="L34" s="1052"/>
    </row>
    <row r="35" spans="2:12" x14ac:dyDescent="0.25">
      <c r="B35" s="948" t="s">
        <v>1356</v>
      </c>
      <c r="C35" s="1046"/>
      <c r="D35" s="1046"/>
      <c r="E35" s="1046"/>
      <c r="F35" s="1046"/>
      <c r="G35" s="1047"/>
      <c r="H35" s="948" t="s">
        <v>1357</v>
      </c>
      <c r="I35" s="1046"/>
      <c r="J35" s="1046"/>
      <c r="K35" s="1046"/>
      <c r="L35" s="1047"/>
    </row>
    <row r="36" spans="2:12" ht="65.25" customHeight="1" thickBot="1" x14ac:dyDescent="0.3">
      <c r="B36" s="949"/>
      <c r="C36" s="1048"/>
      <c r="D36" s="1048"/>
      <c r="E36" s="1048"/>
      <c r="F36" s="1048"/>
      <c r="G36" s="1049"/>
      <c r="H36" s="949"/>
      <c r="I36" s="1048"/>
      <c r="J36" s="1048"/>
      <c r="K36" s="1048"/>
      <c r="L36" s="1049"/>
    </row>
    <row r="37" spans="2:12" x14ac:dyDescent="0.25">
      <c r="B37" s="1059" t="s">
        <v>1128</v>
      </c>
      <c r="C37" s="1060"/>
      <c r="D37" s="1060"/>
      <c r="E37" s="1060"/>
      <c r="F37" s="1060"/>
      <c r="G37" s="1061"/>
      <c r="H37" s="1059" t="s">
        <v>1129</v>
      </c>
      <c r="I37" s="1060"/>
      <c r="J37" s="1060"/>
      <c r="K37" s="1060"/>
      <c r="L37" s="1061"/>
    </row>
    <row r="38" spans="2:12" x14ac:dyDescent="0.25">
      <c r="B38" s="1050"/>
      <c r="C38" s="1051"/>
      <c r="D38" s="1051"/>
      <c r="E38" s="1051"/>
      <c r="F38" s="1051"/>
      <c r="G38" s="1052"/>
      <c r="H38" s="1050"/>
      <c r="I38" s="1051"/>
      <c r="J38" s="1051"/>
      <c r="K38" s="1051"/>
      <c r="L38" s="1052"/>
    </row>
    <row r="39" spans="2:12" x14ac:dyDescent="0.25">
      <c r="B39" s="1050"/>
      <c r="C39" s="1051"/>
      <c r="D39" s="1051"/>
      <c r="E39" s="1051"/>
      <c r="F39" s="1051"/>
      <c r="G39" s="1052"/>
      <c r="H39" s="1050"/>
      <c r="I39" s="1051"/>
      <c r="J39" s="1051"/>
      <c r="K39" s="1051"/>
      <c r="L39" s="1052"/>
    </row>
    <row r="40" spans="2:12" x14ac:dyDescent="0.25">
      <c r="B40" s="1050"/>
      <c r="C40" s="1051"/>
      <c r="D40" s="1051"/>
      <c r="E40" s="1051"/>
      <c r="F40" s="1051"/>
      <c r="G40" s="1052"/>
      <c r="H40" s="1050"/>
      <c r="I40" s="1051"/>
      <c r="J40" s="1051"/>
      <c r="K40" s="1051"/>
      <c r="L40" s="1052"/>
    </row>
    <row r="41" spans="2:12" x14ac:dyDescent="0.25">
      <c r="B41" s="1050"/>
      <c r="C41" s="1051"/>
      <c r="D41" s="1051"/>
      <c r="E41" s="1051"/>
      <c r="F41" s="1051"/>
      <c r="G41" s="1052"/>
      <c r="H41" s="1050"/>
      <c r="I41" s="1051"/>
      <c r="J41" s="1051"/>
      <c r="K41" s="1051"/>
      <c r="L41" s="1052"/>
    </row>
    <row r="42" spans="2:12" x14ac:dyDescent="0.25">
      <c r="B42" s="1050"/>
      <c r="C42" s="1051"/>
      <c r="D42" s="1051"/>
      <c r="E42" s="1051"/>
      <c r="F42" s="1051"/>
      <c r="G42" s="1052"/>
      <c r="H42" s="1050"/>
      <c r="I42" s="1051"/>
      <c r="J42" s="1051"/>
      <c r="K42" s="1051"/>
      <c r="L42" s="1052"/>
    </row>
    <row r="43" spans="2:12" x14ac:dyDescent="0.25">
      <c r="B43" s="1050"/>
      <c r="C43" s="1051"/>
      <c r="D43" s="1051"/>
      <c r="E43" s="1051"/>
      <c r="F43" s="1051"/>
      <c r="G43" s="1052"/>
      <c r="H43" s="1050"/>
      <c r="I43" s="1051"/>
      <c r="J43" s="1051"/>
      <c r="K43" s="1051"/>
      <c r="L43" s="1052"/>
    </row>
    <row r="44" spans="2:12" x14ac:dyDescent="0.25">
      <c r="B44" s="1050"/>
      <c r="C44" s="1051"/>
      <c r="D44" s="1051"/>
      <c r="E44" s="1051"/>
      <c r="F44" s="1051"/>
      <c r="G44" s="1052"/>
      <c r="H44" s="1050"/>
      <c r="I44" s="1051"/>
      <c r="J44" s="1051"/>
      <c r="K44" s="1051"/>
      <c r="L44" s="1052"/>
    </row>
    <row r="45" spans="2:12" x14ac:dyDescent="0.25">
      <c r="B45" s="1050"/>
      <c r="C45" s="1051"/>
      <c r="D45" s="1051"/>
      <c r="E45" s="1051"/>
      <c r="F45" s="1051"/>
      <c r="G45" s="1052"/>
      <c r="H45" s="1050"/>
      <c r="I45" s="1051"/>
      <c r="J45" s="1051"/>
      <c r="K45" s="1051"/>
      <c r="L45" s="1052"/>
    </row>
    <row r="46" spans="2:12" x14ac:dyDescent="0.25">
      <c r="B46" s="1050"/>
      <c r="C46" s="1051"/>
      <c r="D46" s="1051"/>
      <c r="E46" s="1051"/>
      <c r="F46" s="1051"/>
      <c r="G46" s="1052"/>
      <c r="H46" s="1050"/>
      <c r="I46" s="1051"/>
      <c r="J46" s="1051"/>
      <c r="K46" s="1051"/>
      <c r="L46" s="1052"/>
    </row>
    <row r="47" spans="2:12" x14ac:dyDescent="0.25">
      <c r="B47" s="1050"/>
      <c r="C47" s="1051"/>
      <c r="D47" s="1051"/>
      <c r="E47" s="1051"/>
      <c r="F47" s="1051"/>
      <c r="G47" s="1052"/>
      <c r="H47" s="1050"/>
      <c r="I47" s="1051"/>
      <c r="J47" s="1051"/>
      <c r="K47" s="1051"/>
      <c r="L47" s="1052"/>
    </row>
    <row r="48" spans="2:12" x14ac:dyDescent="0.25">
      <c r="B48" s="1050"/>
      <c r="C48" s="1051"/>
      <c r="D48" s="1051"/>
      <c r="E48" s="1051"/>
      <c r="F48" s="1051"/>
      <c r="G48" s="1052"/>
      <c r="H48" s="1050"/>
      <c r="I48" s="1051"/>
      <c r="J48" s="1051"/>
      <c r="K48" s="1051"/>
      <c r="L48" s="1052"/>
    </row>
    <row r="49" spans="2:12" x14ac:dyDescent="0.25">
      <c r="B49" s="1050"/>
      <c r="C49" s="1051"/>
      <c r="D49" s="1051"/>
      <c r="E49" s="1051"/>
      <c r="F49" s="1051"/>
      <c r="G49" s="1052"/>
      <c r="H49" s="1050"/>
      <c r="I49" s="1051"/>
      <c r="J49" s="1051"/>
      <c r="K49" s="1051"/>
      <c r="L49" s="1052"/>
    </row>
    <row r="50" spans="2:12" ht="15.75" thickBot="1" x14ac:dyDescent="0.3">
      <c r="B50" s="1050"/>
      <c r="C50" s="1051"/>
      <c r="D50" s="1051"/>
      <c r="E50" s="1051"/>
      <c r="F50" s="1051"/>
      <c r="G50" s="1052"/>
      <c r="H50" s="1050"/>
      <c r="I50" s="1051"/>
      <c r="J50" s="1051"/>
      <c r="K50" s="1051"/>
      <c r="L50" s="1052"/>
    </row>
    <row r="51" spans="2:12" ht="84.75" customHeight="1" thickBot="1" x14ac:dyDescent="0.3">
      <c r="B51" s="1062" t="s">
        <v>1358</v>
      </c>
      <c r="C51" s="1063"/>
      <c r="D51" s="1063"/>
      <c r="E51" s="1063"/>
      <c r="F51" s="1063"/>
      <c r="G51" s="1063"/>
      <c r="H51" s="1063" t="s">
        <v>1359</v>
      </c>
      <c r="I51" s="1063"/>
      <c r="J51" s="1063"/>
      <c r="K51" s="1063"/>
      <c r="L51" s="1064"/>
    </row>
    <row r="52" spans="2:12" x14ac:dyDescent="0.25">
      <c r="B52" s="1050"/>
      <c r="C52" s="1051"/>
      <c r="D52" s="1051"/>
      <c r="E52" s="1051"/>
      <c r="F52" s="1051"/>
      <c r="G52" s="1052"/>
      <c r="H52" s="1050"/>
      <c r="I52" s="1051"/>
      <c r="J52" s="1051"/>
      <c r="K52" s="1051"/>
      <c r="L52" s="1052"/>
    </row>
    <row r="53" spans="2:12" x14ac:dyDescent="0.25">
      <c r="B53" s="1050"/>
      <c r="C53" s="1051"/>
      <c r="D53" s="1051"/>
      <c r="E53" s="1051"/>
      <c r="F53" s="1051"/>
      <c r="G53" s="1052"/>
      <c r="H53" s="1050"/>
      <c r="I53" s="1051"/>
      <c r="J53" s="1051"/>
      <c r="K53" s="1051"/>
      <c r="L53" s="1052"/>
    </row>
    <row r="54" spans="2:12" x14ac:dyDescent="0.25">
      <c r="B54" s="1050"/>
      <c r="C54" s="1051"/>
      <c r="D54" s="1051"/>
      <c r="E54" s="1051"/>
      <c r="F54" s="1051"/>
      <c r="G54" s="1052"/>
      <c r="H54" s="1050"/>
      <c r="I54" s="1051"/>
      <c r="J54" s="1051"/>
      <c r="K54" s="1051"/>
      <c r="L54" s="1052"/>
    </row>
    <row r="55" spans="2:12" x14ac:dyDescent="0.25">
      <c r="B55" s="1050"/>
      <c r="C55" s="1051"/>
      <c r="D55" s="1051"/>
      <c r="E55" s="1051"/>
      <c r="F55" s="1051"/>
      <c r="G55" s="1052"/>
      <c r="H55" s="1050"/>
      <c r="I55" s="1051"/>
      <c r="J55" s="1051"/>
      <c r="K55" s="1051"/>
      <c r="L55" s="1052"/>
    </row>
    <row r="56" spans="2:12" x14ac:dyDescent="0.25">
      <c r="B56" s="1050"/>
      <c r="C56" s="1051"/>
      <c r="D56" s="1051"/>
      <c r="E56" s="1051"/>
      <c r="F56" s="1051"/>
      <c r="G56" s="1052"/>
      <c r="H56" s="1050"/>
      <c r="I56" s="1051"/>
      <c r="J56" s="1051"/>
      <c r="K56" s="1051"/>
      <c r="L56" s="1052"/>
    </row>
    <row r="57" spans="2:12" x14ac:dyDescent="0.25">
      <c r="B57" s="1050"/>
      <c r="C57" s="1051"/>
      <c r="D57" s="1051"/>
      <c r="E57" s="1051"/>
      <c r="F57" s="1051"/>
      <c r="G57" s="1052"/>
      <c r="H57" s="1050"/>
      <c r="I57" s="1051"/>
      <c r="J57" s="1051"/>
      <c r="K57" s="1051"/>
      <c r="L57" s="1052"/>
    </row>
    <row r="58" spans="2:12" x14ac:dyDescent="0.25">
      <c r="B58" s="1050"/>
      <c r="C58" s="1051"/>
      <c r="D58" s="1051"/>
      <c r="E58" s="1051"/>
      <c r="F58" s="1051"/>
      <c r="G58" s="1052"/>
      <c r="H58" s="1050"/>
      <c r="I58" s="1051"/>
      <c r="J58" s="1051"/>
      <c r="K58" s="1051"/>
      <c r="L58" s="1052"/>
    </row>
    <row r="59" spans="2:12" x14ac:dyDescent="0.25">
      <c r="B59" s="1050"/>
      <c r="C59" s="1051"/>
      <c r="D59" s="1051"/>
      <c r="E59" s="1051"/>
      <c r="F59" s="1051"/>
      <c r="G59" s="1052"/>
      <c r="H59" s="1050"/>
      <c r="I59" s="1051"/>
      <c r="J59" s="1051"/>
      <c r="K59" s="1051"/>
      <c r="L59" s="1052"/>
    </row>
    <row r="60" spans="2:12" x14ac:dyDescent="0.25">
      <c r="B60" s="1050"/>
      <c r="C60" s="1051"/>
      <c r="D60" s="1051"/>
      <c r="E60" s="1051"/>
      <c r="F60" s="1051"/>
      <c r="G60" s="1052"/>
      <c r="H60" s="1050"/>
      <c r="I60" s="1051"/>
      <c r="J60" s="1051"/>
      <c r="K60" s="1051"/>
      <c r="L60" s="1052"/>
    </row>
    <row r="61" spans="2:12" x14ac:dyDescent="0.25">
      <c r="B61" s="1050"/>
      <c r="C61" s="1051"/>
      <c r="D61" s="1051"/>
      <c r="E61" s="1051"/>
      <c r="F61" s="1051"/>
      <c r="G61" s="1052"/>
      <c r="H61" s="1050"/>
      <c r="I61" s="1051"/>
      <c r="J61" s="1051"/>
      <c r="K61" s="1051"/>
      <c r="L61" s="1052"/>
    </row>
    <row r="62" spans="2:12" x14ac:dyDescent="0.25">
      <c r="B62" s="1050"/>
      <c r="C62" s="1051"/>
      <c r="D62" s="1051"/>
      <c r="E62" s="1051"/>
      <c r="F62" s="1051"/>
      <c r="G62" s="1052"/>
      <c r="H62" s="1050"/>
      <c r="I62" s="1051"/>
      <c r="J62" s="1051"/>
      <c r="K62" s="1051"/>
      <c r="L62" s="1052"/>
    </row>
    <row r="63" spans="2:12" x14ac:dyDescent="0.25">
      <c r="B63" s="1050"/>
      <c r="C63" s="1051"/>
      <c r="D63" s="1051"/>
      <c r="E63" s="1051"/>
      <c r="F63" s="1051"/>
      <c r="G63" s="1052"/>
      <c r="H63" s="1050"/>
      <c r="I63" s="1051"/>
      <c r="J63" s="1051"/>
      <c r="K63" s="1051"/>
      <c r="L63" s="1052"/>
    </row>
    <row r="64" spans="2:12" ht="30.75" customHeight="1" x14ac:dyDescent="0.25">
      <c r="B64" s="1050"/>
      <c r="C64" s="1051"/>
      <c r="D64" s="1051"/>
      <c r="E64" s="1051"/>
      <c r="F64" s="1051"/>
      <c r="G64" s="1052"/>
      <c r="H64" s="1050"/>
      <c r="I64" s="1051"/>
      <c r="J64" s="1051"/>
      <c r="K64" s="1051"/>
      <c r="L64" s="1052"/>
    </row>
    <row r="65" spans="2:12" ht="33" customHeight="1" x14ac:dyDescent="0.25">
      <c r="B65" s="1056" t="s">
        <v>1360</v>
      </c>
      <c r="C65" s="1057"/>
      <c r="D65" s="1057"/>
      <c r="E65" s="1057"/>
      <c r="F65" s="1057"/>
      <c r="G65" s="1058"/>
      <c r="H65" s="1056" t="s">
        <v>1361</v>
      </c>
      <c r="I65" s="1057"/>
      <c r="J65" s="1057"/>
      <c r="K65" s="1057"/>
      <c r="L65" s="1058"/>
    </row>
    <row r="66" spans="2:12" ht="118.5" customHeight="1" thickBot="1" x14ac:dyDescent="0.3">
      <c r="B66" s="949"/>
      <c r="C66" s="1048"/>
      <c r="D66" s="1048"/>
      <c r="E66" s="1048"/>
      <c r="F66" s="1048"/>
      <c r="G66" s="1049"/>
      <c r="H66" s="949"/>
      <c r="I66" s="1048"/>
      <c r="J66" s="1048"/>
      <c r="K66" s="1048"/>
      <c r="L66" s="1049"/>
    </row>
    <row r="67" spans="2:12" x14ac:dyDescent="0.25">
      <c r="B67" s="1050" t="s">
        <v>453</v>
      </c>
      <c r="C67" s="1051"/>
      <c r="D67" s="1051"/>
      <c r="E67" s="1051"/>
      <c r="F67" s="1051"/>
      <c r="G67" s="1052"/>
      <c r="H67" s="1050" t="s">
        <v>454</v>
      </c>
      <c r="I67" s="1051"/>
      <c r="J67" s="1051"/>
      <c r="K67" s="1051"/>
      <c r="L67" s="1052"/>
    </row>
    <row r="68" spans="2:12" x14ac:dyDescent="0.25">
      <c r="B68" s="1050"/>
      <c r="C68" s="1051"/>
      <c r="D68" s="1051"/>
      <c r="E68" s="1051"/>
      <c r="F68" s="1051"/>
      <c r="G68" s="1052"/>
      <c r="H68" s="1050"/>
      <c r="I68" s="1051"/>
      <c r="J68" s="1051"/>
      <c r="K68" s="1051"/>
      <c r="L68" s="1052"/>
    </row>
    <row r="69" spans="2:12" x14ac:dyDescent="0.25">
      <c r="B69" s="1050"/>
      <c r="C69" s="1051"/>
      <c r="D69" s="1051"/>
      <c r="E69" s="1051"/>
      <c r="F69" s="1051"/>
      <c r="G69" s="1052"/>
      <c r="H69" s="1050"/>
      <c r="I69" s="1051"/>
      <c r="J69" s="1051"/>
      <c r="K69" s="1051"/>
      <c r="L69" s="1052"/>
    </row>
    <row r="70" spans="2:12" x14ac:dyDescent="0.25">
      <c r="B70" s="1050"/>
      <c r="C70" s="1051"/>
      <c r="D70" s="1051"/>
      <c r="E70" s="1051"/>
      <c r="F70" s="1051"/>
      <c r="G70" s="1052"/>
      <c r="H70" s="1050"/>
      <c r="I70" s="1051"/>
      <c r="J70" s="1051"/>
      <c r="K70" s="1051"/>
      <c r="L70" s="1052"/>
    </row>
    <row r="71" spans="2:12" x14ac:dyDescent="0.25">
      <c r="B71" s="1050"/>
      <c r="C71" s="1051"/>
      <c r="D71" s="1051"/>
      <c r="E71" s="1051"/>
      <c r="F71" s="1051"/>
      <c r="G71" s="1052"/>
      <c r="H71" s="1050"/>
      <c r="I71" s="1051"/>
      <c r="J71" s="1051"/>
      <c r="K71" s="1051"/>
      <c r="L71" s="1052"/>
    </row>
    <row r="72" spans="2:12" x14ac:dyDescent="0.25">
      <c r="B72" s="1050"/>
      <c r="C72" s="1051"/>
      <c r="D72" s="1051"/>
      <c r="E72" s="1051"/>
      <c r="F72" s="1051"/>
      <c r="G72" s="1052"/>
      <c r="H72" s="1050"/>
      <c r="I72" s="1051"/>
      <c r="J72" s="1051"/>
      <c r="K72" s="1051"/>
      <c r="L72" s="1052"/>
    </row>
    <row r="73" spans="2:12" x14ac:dyDescent="0.25">
      <c r="B73" s="1050"/>
      <c r="C73" s="1051"/>
      <c r="D73" s="1051"/>
      <c r="E73" s="1051"/>
      <c r="F73" s="1051"/>
      <c r="G73" s="1052"/>
      <c r="H73" s="1050"/>
      <c r="I73" s="1051"/>
      <c r="J73" s="1051"/>
      <c r="K73" s="1051"/>
      <c r="L73" s="1052"/>
    </row>
    <row r="74" spans="2:12" x14ac:dyDescent="0.25">
      <c r="B74" s="1050"/>
      <c r="C74" s="1051"/>
      <c r="D74" s="1051"/>
      <c r="E74" s="1051"/>
      <c r="F74" s="1051"/>
      <c r="G74" s="1052"/>
      <c r="H74" s="1050"/>
      <c r="I74" s="1051"/>
      <c r="J74" s="1051"/>
      <c r="K74" s="1051"/>
      <c r="L74" s="1052"/>
    </row>
    <row r="75" spans="2:12" x14ac:dyDescent="0.25">
      <c r="B75" s="1050"/>
      <c r="C75" s="1051"/>
      <c r="D75" s="1051"/>
      <c r="E75" s="1051"/>
      <c r="F75" s="1051"/>
      <c r="G75" s="1052"/>
      <c r="H75" s="1050"/>
      <c r="I75" s="1051"/>
      <c r="J75" s="1051"/>
      <c r="K75" s="1051"/>
      <c r="L75" s="1052"/>
    </row>
    <row r="76" spans="2:12" x14ac:dyDescent="0.25">
      <c r="B76" s="1050"/>
      <c r="C76" s="1051"/>
      <c r="D76" s="1051"/>
      <c r="E76" s="1051"/>
      <c r="F76" s="1051"/>
      <c r="G76" s="1052"/>
      <c r="H76" s="1050"/>
      <c r="I76" s="1051"/>
      <c r="J76" s="1051"/>
      <c r="K76" s="1051"/>
      <c r="L76" s="1052"/>
    </row>
    <row r="77" spans="2:12" x14ac:dyDescent="0.25">
      <c r="B77" s="1050"/>
      <c r="C77" s="1051"/>
      <c r="D77" s="1051"/>
      <c r="E77" s="1051"/>
      <c r="F77" s="1051"/>
      <c r="G77" s="1052"/>
      <c r="H77" s="1050"/>
      <c r="I77" s="1051"/>
      <c r="J77" s="1051"/>
      <c r="K77" s="1051"/>
      <c r="L77" s="1052"/>
    </row>
    <row r="78" spans="2:12" ht="40.5" customHeight="1" thickBot="1" x14ac:dyDescent="0.3">
      <c r="B78" s="1050"/>
      <c r="C78" s="1051"/>
      <c r="D78" s="1051"/>
      <c r="E78" s="1051"/>
      <c r="F78" s="1051"/>
      <c r="G78" s="1052"/>
      <c r="H78" s="1050"/>
      <c r="I78" s="1051"/>
      <c r="J78" s="1051"/>
      <c r="K78" s="1051"/>
      <c r="L78" s="1052"/>
    </row>
    <row r="79" spans="2:12" ht="76.5" customHeight="1" x14ac:dyDescent="0.25">
      <c r="B79" s="948" t="s">
        <v>1362</v>
      </c>
      <c r="C79" s="1046"/>
      <c r="D79" s="1046"/>
      <c r="E79" s="1046"/>
      <c r="F79" s="1046"/>
      <c r="G79" s="1047"/>
      <c r="H79" s="1053" t="s">
        <v>1363</v>
      </c>
      <c r="I79" s="1046"/>
      <c r="J79" s="1046"/>
      <c r="K79" s="1046"/>
      <c r="L79" s="1047"/>
    </row>
    <row r="80" spans="2:12" ht="15.75" thickBot="1" x14ac:dyDescent="0.3">
      <c r="B80" s="949"/>
      <c r="C80" s="1048"/>
      <c r="D80" s="1048"/>
      <c r="E80" s="1048"/>
      <c r="F80" s="1048"/>
      <c r="G80" s="1049"/>
      <c r="H80" s="949"/>
      <c r="I80" s="1048"/>
      <c r="J80" s="1048"/>
      <c r="K80" s="1048"/>
      <c r="L80" s="1049"/>
    </row>
    <row r="81" spans="2:12" x14ac:dyDescent="0.25">
      <c r="B81" s="1050" t="s">
        <v>453</v>
      </c>
      <c r="C81" s="1051"/>
      <c r="D81" s="1051"/>
      <c r="E81" s="1051"/>
      <c r="F81" s="1051"/>
      <c r="G81" s="1052"/>
      <c r="H81" s="1050" t="s">
        <v>454</v>
      </c>
      <c r="I81" s="1051"/>
      <c r="J81" s="1051"/>
      <c r="K81" s="1051"/>
      <c r="L81" s="1052"/>
    </row>
    <row r="82" spans="2:12" x14ac:dyDescent="0.25">
      <c r="B82" s="1050"/>
      <c r="C82" s="1051"/>
      <c r="D82" s="1051"/>
      <c r="E82" s="1051"/>
      <c r="F82" s="1051"/>
      <c r="G82" s="1052"/>
      <c r="H82" s="1050"/>
      <c r="I82" s="1051"/>
      <c r="J82" s="1051"/>
      <c r="K82" s="1051"/>
      <c r="L82" s="1052"/>
    </row>
    <row r="83" spans="2:12" x14ac:dyDescent="0.25">
      <c r="B83" s="1050"/>
      <c r="C83" s="1051"/>
      <c r="D83" s="1051"/>
      <c r="E83" s="1051"/>
      <c r="F83" s="1051"/>
      <c r="G83" s="1052"/>
      <c r="H83" s="1050"/>
      <c r="I83" s="1051"/>
      <c r="J83" s="1051"/>
      <c r="K83" s="1051"/>
      <c r="L83" s="1052"/>
    </row>
    <row r="84" spans="2:12" x14ac:dyDescent="0.25">
      <c r="B84" s="1050"/>
      <c r="C84" s="1051"/>
      <c r="D84" s="1051"/>
      <c r="E84" s="1051"/>
      <c r="F84" s="1051"/>
      <c r="G84" s="1052"/>
      <c r="H84" s="1050"/>
      <c r="I84" s="1051"/>
      <c r="J84" s="1051"/>
      <c r="K84" s="1051"/>
      <c r="L84" s="1052"/>
    </row>
    <row r="85" spans="2:12" x14ac:dyDescent="0.25">
      <c r="B85" s="1050"/>
      <c r="C85" s="1051"/>
      <c r="D85" s="1051"/>
      <c r="E85" s="1051"/>
      <c r="F85" s="1051"/>
      <c r="G85" s="1052"/>
      <c r="H85" s="1050"/>
      <c r="I85" s="1051"/>
      <c r="J85" s="1051"/>
      <c r="K85" s="1051"/>
      <c r="L85" s="1052"/>
    </row>
    <row r="86" spans="2:12" x14ac:dyDescent="0.25">
      <c r="B86" s="1050"/>
      <c r="C86" s="1051"/>
      <c r="D86" s="1051"/>
      <c r="E86" s="1051"/>
      <c r="F86" s="1051"/>
      <c r="G86" s="1052"/>
      <c r="H86" s="1050"/>
      <c r="I86" s="1051"/>
      <c r="J86" s="1051"/>
      <c r="K86" s="1051"/>
      <c r="L86" s="1052"/>
    </row>
    <row r="87" spans="2:12" x14ac:dyDescent="0.25">
      <c r="B87" s="1050"/>
      <c r="C87" s="1051"/>
      <c r="D87" s="1051"/>
      <c r="E87" s="1051"/>
      <c r="F87" s="1051"/>
      <c r="G87" s="1052"/>
      <c r="H87" s="1050"/>
      <c r="I87" s="1051"/>
      <c r="J87" s="1051"/>
      <c r="K87" s="1051"/>
      <c r="L87" s="1052"/>
    </row>
    <row r="88" spans="2:12" x14ac:dyDescent="0.25">
      <c r="B88" s="1050"/>
      <c r="C88" s="1051"/>
      <c r="D88" s="1051"/>
      <c r="E88" s="1051"/>
      <c r="F88" s="1051"/>
      <c r="G88" s="1052"/>
      <c r="H88" s="1050"/>
      <c r="I88" s="1051"/>
      <c r="J88" s="1051"/>
      <c r="K88" s="1051"/>
      <c r="L88" s="1052"/>
    </row>
    <row r="89" spans="2:12" x14ac:dyDescent="0.25">
      <c r="B89" s="1050"/>
      <c r="C89" s="1051"/>
      <c r="D89" s="1051"/>
      <c r="E89" s="1051"/>
      <c r="F89" s="1051"/>
      <c r="G89" s="1052"/>
      <c r="H89" s="1050"/>
      <c r="I89" s="1051"/>
      <c r="J89" s="1051"/>
      <c r="K89" s="1051"/>
      <c r="L89" s="1052"/>
    </row>
    <row r="90" spans="2:12" x14ac:dyDescent="0.25">
      <c r="B90" s="1050"/>
      <c r="C90" s="1051"/>
      <c r="D90" s="1051"/>
      <c r="E90" s="1051"/>
      <c r="F90" s="1051"/>
      <c r="G90" s="1052"/>
      <c r="H90" s="1050"/>
      <c r="I90" s="1051"/>
      <c r="J90" s="1051"/>
      <c r="K90" s="1051"/>
      <c r="L90" s="1052"/>
    </row>
    <row r="91" spans="2:12" x14ac:dyDescent="0.25">
      <c r="B91" s="1050"/>
      <c r="C91" s="1051"/>
      <c r="D91" s="1051"/>
      <c r="E91" s="1051"/>
      <c r="F91" s="1051"/>
      <c r="G91" s="1052"/>
      <c r="H91" s="1050"/>
      <c r="I91" s="1051"/>
      <c r="J91" s="1051"/>
      <c r="K91" s="1051"/>
      <c r="L91" s="1052"/>
    </row>
    <row r="92" spans="2:12" x14ac:dyDescent="0.25">
      <c r="B92" s="1050"/>
      <c r="C92" s="1051"/>
      <c r="D92" s="1051"/>
      <c r="E92" s="1051"/>
      <c r="F92" s="1051"/>
      <c r="G92" s="1052"/>
      <c r="H92" s="1050"/>
      <c r="I92" s="1051"/>
      <c r="J92" s="1051"/>
      <c r="K92" s="1051"/>
      <c r="L92" s="1052"/>
    </row>
    <row r="93" spans="2:12" x14ac:dyDescent="0.25">
      <c r="B93" s="1050"/>
      <c r="C93" s="1051"/>
      <c r="D93" s="1051"/>
      <c r="E93" s="1051"/>
      <c r="F93" s="1051"/>
      <c r="G93" s="1052"/>
      <c r="H93" s="1050"/>
      <c r="I93" s="1051"/>
      <c r="J93" s="1051"/>
      <c r="K93" s="1051"/>
      <c r="L93" s="1052"/>
    </row>
    <row r="94" spans="2:12" x14ac:dyDescent="0.25">
      <c r="B94" s="1050"/>
      <c r="C94" s="1051"/>
      <c r="D94" s="1051"/>
      <c r="E94" s="1051"/>
      <c r="F94" s="1051"/>
      <c r="G94" s="1052"/>
      <c r="H94" s="1050"/>
      <c r="I94" s="1051"/>
      <c r="J94" s="1051"/>
      <c r="K94" s="1051"/>
      <c r="L94" s="1052"/>
    </row>
    <row r="95" spans="2:12" ht="91.5" customHeight="1" x14ac:dyDescent="0.25">
      <c r="B95" s="1054" t="s">
        <v>1364</v>
      </c>
      <c r="C95" s="1055"/>
      <c r="D95" s="1055"/>
      <c r="E95" s="1055"/>
      <c r="F95" s="1055"/>
      <c r="G95" s="1055"/>
      <c r="H95" s="1054" t="s">
        <v>1365</v>
      </c>
      <c r="I95" s="1055"/>
      <c r="J95" s="1055"/>
      <c r="K95" s="1055"/>
      <c r="L95" s="1055"/>
    </row>
    <row r="96" spans="2:12" x14ac:dyDescent="0.25">
      <c r="B96" s="1050" t="s">
        <v>453</v>
      </c>
      <c r="C96" s="1051"/>
      <c r="D96" s="1051"/>
      <c r="E96" s="1051"/>
      <c r="F96" s="1051"/>
      <c r="G96" s="1052"/>
      <c r="H96" s="1050" t="s">
        <v>454</v>
      </c>
      <c r="I96" s="1051"/>
      <c r="J96" s="1051"/>
      <c r="K96" s="1051"/>
      <c r="L96" s="1052"/>
    </row>
    <row r="97" spans="2:12" x14ac:dyDescent="0.25">
      <c r="B97" s="1050"/>
      <c r="C97" s="1051"/>
      <c r="D97" s="1051"/>
      <c r="E97" s="1051"/>
      <c r="F97" s="1051"/>
      <c r="G97" s="1052"/>
      <c r="H97" s="1050"/>
      <c r="I97" s="1051"/>
      <c r="J97" s="1051"/>
      <c r="K97" s="1051"/>
      <c r="L97" s="1052"/>
    </row>
    <row r="98" spans="2:12" x14ac:dyDescent="0.25">
      <c r="B98" s="1050"/>
      <c r="C98" s="1051"/>
      <c r="D98" s="1051"/>
      <c r="E98" s="1051"/>
      <c r="F98" s="1051"/>
      <c r="G98" s="1052"/>
      <c r="H98" s="1050"/>
      <c r="I98" s="1051"/>
      <c r="J98" s="1051"/>
      <c r="K98" s="1051"/>
      <c r="L98" s="1052"/>
    </row>
    <row r="99" spans="2:12" x14ac:dyDescent="0.25">
      <c r="B99" s="1050"/>
      <c r="C99" s="1051"/>
      <c r="D99" s="1051"/>
      <c r="E99" s="1051"/>
      <c r="F99" s="1051"/>
      <c r="G99" s="1052"/>
      <c r="H99" s="1050"/>
      <c r="I99" s="1051"/>
      <c r="J99" s="1051"/>
      <c r="K99" s="1051"/>
      <c r="L99" s="1052"/>
    </row>
    <row r="100" spans="2:12" x14ac:dyDescent="0.25">
      <c r="B100" s="1050"/>
      <c r="C100" s="1051"/>
      <c r="D100" s="1051"/>
      <c r="E100" s="1051"/>
      <c r="F100" s="1051"/>
      <c r="G100" s="1052"/>
      <c r="H100" s="1050"/>
      <c r="I100" s="1051"/>
      <c r="J100" s="1051"/>
      <c r="K100" s="1051"/>
      <c r="L100" s="1052"/>
    </row>
    <row r="101" spans="2:12" x14ac:dyDescent="0.25">
      <c r="B101" s="1050"/>
      <c r="C101" s="1051"/>
      <c r="D101" s="1051"/>
      <c r="E101" s="1051"/>
      <c r="F101" s="1051"/>
      <c r="G101" s="1052"/>
      <c r="H101" s="1050"/>
      <c r="I101" s="1051"/>
      <c r="J101" s="1051"/>
      <c r="K101" s="1051"/>
      <c r="L101" s="1052"/>
    </row>
    <row r="102" spans="2:12" x14ac:dyDescent="0.25">
      <c r="B102" s="1050"/>
      <c r="C102" s="1051"/>
      <c r="D102" s="1051"/>
      <c r="E102" s="1051"/>
      <c r="F102" s="1051"/>
      <c r="G102" s="1052"/>
      <c r="H102" s="1050"/>
      <c r="I102" s="1051"/>
      <c r="J102" s="1051"/>
      <c r="K102" s="1051"/>
      <c r="L102" s="1052"/>
    </row>
    <row r="103" spans="2:12" x14ac:dyDescent="0.25">
      <c r="B103" s="1050"/>
      <c r="C103" s="1051"/>
      <c r="D103" s="1051"/>
      <c r="E103" s="1051"/>
      <c r="F103" s="1051"/>
      <c r="G103" s="1052"/>
      <c r="H103" s="1050"/>
      <c r="I103" s="1051"/>
      <c r="J103" s="1051"/>
      <c r="K103" s="1051"/>
      <c r="L103" s="1052"/>
    </row>
    <row r="104" spans="2:12" x14ac:dyDescent="0.25">
      <c r="B104" s="1050"/>
      <c r="C104" s="1051"/>
      <c r="D104" s="1051"/>
      <c r="E104" s="1051"/>
      <c r="F104" s="1051"/>
      <c r="G104" s="1052"/>
      <c r="H104" s="1050"/>
      <c r="I104" s="1051"/>
      <c r="J104" s="1051"/>
      <c r="K104" s="1051"/>
      <c r="L104" s="1052"/>
    </row>
    <row r="105" spans="2:12" x14ac:dyDescent="0.25">
      <c r="B105" s="1050"/>
      <c r="C105" s="1051"/>
      <c r="D105" s="1051"/>
      <c r="E105" s="1051"/>
      <c r="F105" s="1051"/>
      <c r="G105" s="1052"/>
      <c r="H105" s="1050"/>
      <c r="I105" s="1051"/>
      <c r="J105" s="1051"/>
      <c r="K105" s="1051"/>
      <c r="L105" s="1052"/>
    </row>
    <row r="106" spans="2:12" x14ac:dyDescent="0.25">
      <c r="B106" s="1050"/>
      <c r="C106" s="1051"/>
      <c r="D106" s="1051"/>
      <c r="E106" s="1051"/>
      <c r="F106" s="1051"/>
      <c r="G106" s="1052"/>
      <c r="H106" s="1050"/>
      <c r="I106" s="1051"/>
      <c r="J106" s="1051"/>
      <c r="K106" s="1051"/>
      <c r="L106" s="1052"/>
    </row>
    <row r="107" spans="2:12" x14ac:dyDescent="0.25">
      <c r="B107" s="1050"/>
      <c r="C107" s="1051"/>
      <c r="D107" s="1051"/>
      <c r="E107" s="1051"/>
      <c r="F107" s="1051"/>
      <c r="G107" s="1052"/>
      <c r="H107" s="1050"/>
      <c r="I107" s="1051"/>
      <c r="J107" s="1051"/>
      <c r="K107" s="1051"/>
      <c r="L107" s="1052"/>
    </row>
    <row r="108" spans="2:12" x14ac:dyDescent="0.25">
      <c r="B108" s="1050"/>
      <c r="C108" s="1051"/>
      <c r="D108" s="1051"/>
      <c r="E108" s="1051"/>
      <c r="F108" s="1051"/>
      <c r="G108" s="1052"/>
      <c r="H108" s="1050"/>
      <c r="I108" s="1051"/>
      <c r="J108" s="1051"/>
      <c r="K108" s="1051"/>
      <c r="L108" s="1052"/>
    </row>
    <row r="109" spans="2:12" ht="30.75" customHeight="1" thickBot="1" x14ac:dyDescent="0.3">
      <c r="B109" s="1050"/>
      <c r="C109" s="1051"/>
      <c r="D109" s="1051"/>
      <c r="E109" s="1051"/>
      <c r="F109" s="1051"/>
      <c r="G109" s="1052"/>
      <c r="H109" s="1050"/>
      <c r="I109" s="1051"/>
      <c r="J109" s="1051"/>
      <c r="K109" s="1051"/>
      <c r="L109" s="1052"/>
    </row>
    <row r="110" spans="2:12" ht="59.25" customHeight="1" x14ac:dyDescent="0.25">
      <c r="B110" s="1053" t="s">
        <v>1366</v>
      </c>
      <c r="C110" s="1046"/>
      <c r="D110" s="1046"/>
      <c r="E110" s="1046"/>
      <c r="F110" s="1046"/>
      <c r="G110" s="1047"/>
      <c r="H110" s="1053" t="s">
        <v>1367</v>
      </c>
      <c r="I110" s="1046"/>
      <c r="J110" s="1046"/>
      <c r="K110" s="1046"/>
      <c r="L110" s="1047"/>
    </row>
    <row r="111" spans="2:12" ht="5.25" customHeight="1" thickBot="1" x14ac:dyDescent="0.3">
      <c r="B111" s="949"/>
      <c r="C111" s="1048"/>
      <c r="D111" s="1048"/>
      <c r="E111" s="1048"/>
      <c r="F111" s="1048"/>
      <c r="G111" s="1049"/>
      <c r="H111" s="949"/>
      <c r="I111" s="1048"/>
      <c r="J111" s="1048"/>
      <c r="K111" s="1048"/>
      <c r="L111" s="1049"/>
    </row>
    <row r="112" spans="2:12" x14ac:dyDescent="0.25">
      <c r="B112" s="1050" t="s">
        <v>453</v>
      </c>
      <c r="C112" s="1051"/>
      <c r="D112" s="1051"/>
      <c r="E112" s="1051"/>
      <c r="F112" s="1051"/>
      <c r="G112" s="1052"/>
      <c r="H112" s="1050" t="s">
        <v>454</v>
      </c>
      <c r="I112" s="1051"/>
      <c r="J112" s="1051"/>
      <c r="K112" s="1051"/>
      <c r="L112" s="1052"/>
    </row>
    <row r="113" spans="2:12" x14ac:dyDescent="0.25">
      <c r="B113" s="1050"/>
      <c r="C113" s="1051"/>
      <c r="D113" s="1051"/>
      <c r="E113" s="1051"/>
      <c r="F113" s="1051"/>
      <c r="G113" s="1052"/>
      <c r="H113" s="1050"/>
      <c r="I113" s="1051"/>
      <c r="J113" s="1051"/>
      <c r="K113" s="1051"/>
      <c r="L113" s="1052"/>
    </row>
    <row r="114" spans="2:12" x14ac:dyDescent="0.25">
      <c r="B114" s="1050"/>
      <c r="C114" s="1051"/>
      <c r="D114" s="1051"/>
      <c r="E114" s="1051"/>
      <c r="F114" s="1051"/>
      <c r="G114" s="1052"/>
      <c r="H114" s="1050"/>
      <c r="I114" s="1051"/>
      <c r="J114" s="1051"/>
      <c r="K114" s="1051"/>
      <c r="L114" s="1052"/>
    </row>
    <row r="115" spans="2:12" x14ac:dyDescent="0.25">
      <c r="B115" s="1050"/>
      <c r="C115" s="1051"/>
      <c r="D115" s="1051"/>
      <c r="E115" s="1051"/>
      <c r="F115" s="1051"/>
      <c r="G115" s="1052"/>
      <c r="H115" s="1050"/>
      <c r="I115" s="1051"/>
      <c r="J115" s="1051"/>
      <c r="K115" s="1051"/>
      <c r="L115" s="1052"/>
    </row>
    <row r="116" spans="2:12" x14ac:dyDescent="0.25">
      <c r="B116" s="1050"/>
      <c r="C116" s="1051"/>
      <c r="D116" s="1051"/>
      <c r="E116" s="1051"/>
      <c r="F116" s="1051"/>
      <c r="G116" s="1052"/>
      <c r="H116" s="1050"/>
      <c r="I116" s="1051"/>
      <c r="J116" s="1051"/>
      <c r="K116" s="1051"/>
      <c r="L116" s="1052"/>
    </row>
    <row r="117" spans="2:12" x14ac:dyDescent="0.25">
      <c r="B117" s="1050"/>
      <c r="C117" s="1051"/>
      <c r="D117" s="1051"/>
      <c r="E117" s="1051"/>
      <c r="F117" s="1051"/>
      <c r="G117" s="1052"/>
      <c r="H117" s="1050"/>
      <c r="I117" s="1051"/>
      <c r="J117" s="1051"/>
      <c r="K117" s="1051"/>
      <c r="L117" s="1052"/>
    </row>
    <row r="118" spans="2:12" x14ac:dyDescent="0.25">
      <c r="B118" s="1050"/>
      <c r="C118" s="1051"/>
      <c r="D118" s="1051"/>
      <c r="E118" s="1051"/>
      <c r="F118" s="1051"/>
      <c r="G118" s="1052"/>
      <c r="H118" s="1050"/>
      <c r="I118" s="1051"/>
      <c r="J118" s="1051"/>
      <c r="K118" s="1051"/>
      <c r="L118" s="1052"/>
    </row>
    <row r="119" spans="2:12" x14ac:dyDescent="0.25">
      <c r="B119" s="1050"/>
      <c r="C119" s="1051"/>
      <c r="D119" s="1051"/>
      <c r="E119" s="1051"/>
      <c r="F119" s="1051"/>
      <c r="G119" s="1052"/>
      <c r="H119" s="1050"/>
      <c r="I119" s="1051"/>
      <c r="J119" s="1051"/>
      <c r="K119" s="1051"/>
      <c r="L119" s="1052"/>
    </row>
    <row r="120" spans="2:12" x14ac:dyDescent="0.25">
      <c r="B120" s="1050"/>
      <c r="C120" s="1051"/>
      <c r="D120" s="1051"/>
      <c r="E120" s="1051"/>
      <c r="F120" s="1051"/>
      <c r="G120" s="1052"/>
      <c r="H120" s="1050"/>
      <c r="I120" s="1051"/>
      <c r="J120" s="1051"/>
      <c r="K120" s="1051"/>
      <c r="L120" s="1052"/>
    </row>
    <row r="121" spans="2:12" x14ac:dyDescent="0.25">
      <c r="B121" s="1050"/>
      <c r="C121" s="1051"/>
      <c r="D121" s="1051"/>
      <c r="E121" s="1051"/>
      <c r="F121" s="1051"/>
      <c r="G121" s="1052"/>
      <c r="H121" s="1050"/>
      <c r="I121" s="1051"/>
      <c r="J121" s="1051"/>
      <c r="K121" s="1051"/>
      <c r="L121" s="1052"/>
    </row>
    <row r="122" spans="2:12" x14ac:dyDescent="0.25">
      <c r="B122" s="1050"/>
      <c r="C122" s="1051"/>
      <c r="D122" s="1051"/>
      <c r="E122" s="1051"/>
      <c r="F122" s="1051"/>
      <c r="G122" s="1052"/>
      <c r="H122" s="1050"/>
      <c r="I122" s="1051"/>
      <c r="J122" s="1051"/>
      <c r="K122" s="1051"/>
      <c r="L122" s="1052"/>
    </row>
    <row r="123" spans="2:12" x14ac:dyDescent="0.25">
      <c r="B123" s="1050"/>
      <c r="C123" s="1051"/>
      <c r="D123" s="1051"/>
      <c r="E123" s="1051"/>
      <c r="F123" s="1051"/>
      <c r="G123" s="1052"/>
      <c r="H123" s="1050"/>
      <c r="I123" s="1051"/>
      <c r="J123" s="1051"/>
      <c r="K123" s="1051"/>
      <c r="L123" s="1052"/>
    </row>
    <row r="124" spans="2:12" x14ac:dyDescent="0.25">
      <c r="B124" s="1050"/>
      <c r="C124" s="1051"/>
      <c r="D124" s="1051"/>
      <c r="E124" s="1051"/>
      <c r="F124" s="1051"/>
      <c r="G124" s="1052"/>
      <c r="H124" s="1050"/>
      <c r="I124" s="1051"/>
      <c r="J124" s="1051"/>
      <c r="K124" s="1051"/>
      <c r="L124" s="1052"/>
    </row>
    <row r="125" spans="2:12" ht="15.75" thickBot="1" x14ac:dyDescent="0.3">
      <c r="B125" s="1050"/>
      <c r="C125" s="1051"/>
      <c r="D125" s="1051"/>
      <c r="E125" s="1051"/>
      <c r="F125" s="1051"/>
      <c r="G125" s="1052"/>
      <c r="H125" s="1050"/>
      <c r="I125" s="1051"/>
      <c r="J125" s="1051"/>
      <c r="K125" s="1051"/>
      <c r="L125" s="1052"/>
    </row>
    <row r="126" spans="2:12" ht="69.75" customHeight="1" x14ac:dyDescent="0.25">
      <c r="B126" s="948" t="s">
        <v>1368</v>
      </c>
      <c r="C126" s="1046"/>
      <c r="D126" s="1046"/>
      <c r="E126" s="1046"/>
      <c r="F126" s="1046"/>
      <c r="G126" s="1047"/>
      <c r="H126" s="948" t="s">
        <v>1369</v>
      </c>
      <c r="I126" s="1046"/>
      <c r="J126" s="1046"/>
      <c r="K126" s="1046"/>
      <c r="L126" s="1047"/>
    </row>
    <row r="127" spans="2:12" ht="5.25" customHeight="1" thickBot="1" x14ac:dyDescent="0.3">
      <c r="B127" s="949"/>
      <c r="C127" s="1048"/>
      <c r="D127" s="1048"/>
      <c r="E127" s="1048"/>
      <c r="F127" s="1048"/>
      <c r="G127" s="1049"/>
      <c r="H127" s="949"/>
      <c r="I127" s="1048"/>
      <c r="J127" s="1048"/>
      <c r="K127" s="1048"/>
      <c r="L127" s="1049"/>
    </row>
    <row r="128" spans="2:12" x14ac:dyDescent="0.25">
      <c r="B128" s="1050" t="s">
        <v>453</v>
      </c>
      <c r="C128" s="1051"/>
      <c r="D128" s="1051"/>
      <c r="E128" s="1051"/>
      <c r="F128" s="1051"/>
      <c r="G128" s="1052"/>
      <c r="H128" s="1050" t="s">
        <v>454</v>
      </c>
      <c r="I128" s="1051"/>
      <c r="J128" s="1051"/>
      <c r="K128" s="1051"/>
      <c r="L128" s="1052"/>
    </row>
    <row r="129" spans="2:12" x14ac:dyDescent="0.25">
      <c r="B129" s="1050"/>
      <c r="C129" s="1051"/>
      <c r="D129" s="1051"/>
      <c r="E129" s="1051"/>
      <c r="F129" s="1051"/>
      <c r="G129" s="1052"/>
      <c r="H129" s="1050"/>
      <c r="I129" s="1051"/>
      <c r="J129" s="1051"/>
      <c r="K129" s="1051"/>
      <c r="L129" s="1052"/>
    </row>
    <row r="130" spans="2:12" x14ac:dyDescent="0.25">
      <c r="B130" s="1050"/>
      <c r="C130" s="1051"/>
      <c r="D130" s="1051"/>
      <c r="E130" s="1051"/>
      <c r="F130" s="1051"/>
      <c r="G130" s="1052"/>
      <c r="H130" s="1050"/>
      <c r="I130" s="1051"/>
      <c r="J130" s="1051"/>
      <c r="K130" s="1051"/>
      <c r="L130" s="1052"/>
    </row>
    <row r="131" spans="2:12" x14ac:dyDescent="0.25">
      <c r="B131" s="1050"/>
      <c r="C131" s="1051"/>
      <c r="D131" s="1051"/>
      <c r="E131" s="1051"/>
      <c r="F131" s="1051"/>
      <c r="G131" s="1052"/>
      <c r="H131" s="1050"/>
      <c r="I131" s="1051"/>
      <c r="J131" s="1051"/>
      <c r="K131" s="1051"/>
      <c r="L131" s="1052"/>
    </row>
    <row r="132" spans="2:12" x14ac:dyDescent="0.25">
      <c r="B132" s="1050"/>
      <c r="C132" s="1051"/>
      <c r="D132" s="1051"/>
      <c r="E132" s="1051"/>
      <c r="F132" s="1051"/>
      <c r="G132" s="1052"/>
      <c r="H132" s="1050"/>
      <c r="I132" s="1051"/>
      <c r="J132" s="1051"/>
      <c r="K132" s="1051"/>
      <c r="L132" s="1052"/>
    </row>
    <row r="133" spans="2:12" x14ac:dyDescent="0.25">
      <c r="B133" s="1050"/>
      <c r="C133" s="1051"/>
      <c r="D133" s="1051"/>
      <c r="E133" s="1051"/>
      <c r="F133" s="1051"/>
      <c r="G133" s="1052"/>
      <c r="H133" s="1050"/>
      <c r="I133" s="1051"/>
      <c r="J133" s="1051"/>
      <c r="K133" s="1051"/>
      <c r="L133" s="1052"/>
    </row>
    <row r="134" spans="2:12" x14ac:dyDescent="0.25">
      <c r="B134" s="1050"/>
      <c r="C134" s="1051"/>
      <c r="D134" s="1051"/>
      <c r="E134" s="1051"/>
      <c r="F134" s="1051"/>
      <c r="G134" s="1052"/>
      <c r="H134" s="1050"/>
      <c r="I134" s="1051"/>
      <c r="J134" s="1051"/>
      <c r="K134" s="1051"/>
      <c r="L134" s="1052"/>
    </row>
    <row r="135" spans="2:12" x14ac:dyDescent="0.25">
      <c r="B135" s="1050"/>
      <c r="C135" s="1051"/>
      <c r="D135" s="1051"/>
      <c r="E135" s="1051"/>
      <c r="F135" s="1051"/>
      <c r="G135" s="1052"/>
      <c r="H135" s="1050"/>
      <c r="I135" s="1051"/>
      <c r="J135" s="1051"/>
      <c r="K135" s="1051"/>
      <c r="L135" s="1052"/>
    </row>
    <row r="136" spans="2:12" x14ac:dyDescent="0.25">
      <c r="B136" s="1050"/>
      <c r="C136" s="1051"/>
      <c r="D136" s="1051"/>
      <c r="E136" s="1051"/>
      <c r="F136" s="1051"/>
      <c r="G136" s="1052"/>
      <c r="H136" s="1050"/>
      <c r="I136" s="1051"/>
      <c r="J136" s="1051"/>
      <c r="K136" s="1051"/>
      <c r="L136" s="1052"/>
    </row>
    <row r="137" spans="2:12" x14ac:dyDescent="0.25">
      <c r="B137" s="1050"/>
      <c r="C137" s="1051"/>
      <c r="D137" s="1051"/>
      <c r="E137" s="1051"/>
      <c r="F137" s="1051"/>
      <c r="G137" s="1052"/>
      <c r="H137" s="1050"/>
      <c r="I137" s="1051"/>
      <c r="J137" s="1051"/>
      <c r="K137" s="1051"/>
      <c r="L137" s="1052"/>
    </row>
    <row r="138" spans="2:12" x14ac:dyDescent="0.25">
      <c r="B138" s="1050"/>
      <c r="C138" s="1051"/>
      <c r="D138" s="1051"/>
      <c r="E138" s="1051"/>
      <c r="F138" s="1051"/>
      <c r="G138" s="1052"/>
      <c r="H138" s="1050"/>
      <c r="I138" s="1051"/>
      <c r="J138" s="1051"/>
      <c r="K138" s="1051"/>
      <c r="L138" s="1052"/>
    </row>
    <row r="139" spans="2:12" x14ac:dyDescent="0.25">
      <c r="B139" s="1050"/>
      <c r="C139" s="1051"/>
      <c r="D139" s="1051"/>
      <c r="E139" s="1051"/>
      <c r="F139" s="1051"/>
      <c r="G139" s="1052"/>
      <c r="H139" s="1050"/>
      <c r="I139" s="1051"/>
      <c r="J139" s="1051"/>
      <c r="K139" s="1051"/>
      <c r="L139" s="1052"/>
    </row>
    <row r="140" spans="2:12" x14ac:dyDescent="0.25">
      <c r="B140" s="1050"/>
      <c r="C140" s="1051"/>
      <c r="D140" s="1051"/>
      <c r="E140" s="1051"/>
      <c r="F140" s="1051"/>
      <c r="G140" s="1052"/>
      <c r="H140" s="1050"/>
      <c r="I140" s="1051"/>
      <c r="J140" s="1051"/>
      <c r="K140" s="1051"/>
      <c r="L140" s="1052"/>
    </row>
    <row r="141" spans="2:12" ht="15.75" thickBot="1" x14ac:dyDescent="0.3">
      <c r="B141" s="1050"/>
      <c r="C141" s="1051"/>
      <c r="D141" s="1051"/>
      <c r="E141" s="1051"/>
      <c r="F141" s="1051"/>
      <c r="G141" s="1052"/>
      <c r="H141" s="1050"/>
      <c r="I141" s="1051"/>
      <c r="J141" s="1051"/>
      <c r="K141" s="1051"/>
      <c r="L141" s="1052"/>
    </row>
    <row r="142" spans="2:12" x14ac:dyDescent="0.25">
      <c r="B142" s="948" t="s">
        <v>1370</v>
      </c>
      <c r="C142" s="1046"/>
      <c r="D142" s="1046"/>
      <c r="E142" s="1046"/>
      <c r="F142" s="1046"/>
      <c r="G142" s="1047"/>
      <c r="H142" s="948" t="s">
        <v>1371</v>
      </c>
      <c r="I142" s="1046"/>
      <c r="J142" s="1046"/>
      <c r="K142" s="1046"/>
      <c r="L142" s="1047"/>
    </row>
    <row r="143" spans="2:12" ht="69" customHeight="1" thickBot="1" x14ac:dyDescent="0.3">
      <c r="B143" s="949"/>
      <c r="C143" s="1048"/>
      <c r="D143" s="1048"/>
      <c r="E143" s="1048"/>
      <c r="F143" s="1048"/>
      <c r="G143" s="1049"/>
      <c r="H143" s="949"/>
      <c r="I143" s="1048"/>
      <c r="J143" s="1048"/>
      <c r="K143" s="1048"/>
      <c r="L143" s="1049"/>
    </row>
    <row r="144" spans="2:12" x14ac:dyDescent="0.25">
      <c r="B144" s="1050" t="s">
        <v>453</v>
      </c>
      <c r="C144" s="1051"/>
      <c r="D144" s="1051"/>
      <c r="E144" s="1051"/>
      <c r="F144" s="1051"/>
      <c r="G144" s="1052"/>
      <c r="H144" s="1050" t="s">
        <v>454</v>
      </c>
      <c r="I144" s="1051"/>
      <c r="J144" s="1051"/>
      <c r="K144" s="1051"/>
      <c r="L144" s="1052"/>
    </row>
    <row r="145" spans="2:12" x14ac:dyDescent="0.25">
      <c r="B145" s="1050"/>
      <c r="C145" s="1051"/>
      <c r="D145" s="1051"/>
      <c r="E145" s="1051"/>
      <c r="F145" s="1051"/>
      <c r="G145" s="1052"/>
      <c r="H145" s="1050"/>
      <c r="I145" s="1051"/>
      <c r="J145" s="1051"/>
      <c r="K145" s="1051"/>
      <c r="L145" s="1052"/>
    </row>
    <row r="146" spans="2:12" x14ac:dyDescent="0.25">
      <c r="B146" s="1050"/>
      <c r="C146" s="1051"/>
      <c r="D146" s="1051"/>
      <c r="E146" s="1051"/>
      <c r="F146" s="1051"/>
      <c r="G146" s="1052"/>
      <c r="H146" s="1050"/>
      <c r="I146" s="1051"/>
      <c r="J146" s="1051"/>
      <c r="K146" s="1051"/>
      <c r="L146" s="1052"/>
    </row>
    <row r="147" spans="2:12" x14ac:dyDescent="0.25">
      <c r="B147" s="1050"/>
      <c r="C147" s="1051"/>
      <c r="D147" s="1051"/>
      <c r="E147" s="1051"/>
      <c r="F147" s="1051"/>
      <c r="G147" s="1052"/>
      <c r="H147" s="1050"/>
      <c r="I147" s="1051"/>
      <c r="J147" s="1051"/>
      <c r="K147" s="1051"/>
      <c r="L147" s="1052"/>
    </row>
    <row r="148" spans="2:12" x14ac:dyDescent="0.25">
      <c r="B148" s="1050"/>
      <c r="C148" s="1051"/>
      <c r="D148" s="1051"/>
      <c r="E148" s="1051"/>
      <c r="F148" s="1051"/>
      <c r="G148" s="1052"/>
      <c r="H148" s="1050"/>
      <c r="I148" s="1051"/>
      <c r="J148" s="1051"/>
      <c r="K148" s="1051"/>
      <c r="L148" s="1052"/>
    </row>
    <row r="149" spans="2:12" x14ac:dyDescent="0.25">
      <c r="B149" s="1050"/>
      <c r="C149" s="1051"/>
      <c r="D149" s="1051"/>
      <c r="E149" s="1051"/>
      <c r="F149" s="1051"/>
      <c r="G149" s="1052"/>
      <c r="H149" s="1050"/>
      <c r="I149" s="1051"/>
      <c r="J149" s="1051"/>
      <c r="K149" s="1051"/>
      <c r="L149" s="1052"/>
    </row>
    <row r="150" spans="2:12" x14ac:dyDescent="0.25">
      <c r="B150" s="1050"/>
      <c r="C150" s="1051"/>
      <c r="D150" s="1051"/>
      <c r="E150" s="1051"/>
      <c r="F150" s="1051"/>
      <c r="G150" s="1052"/>
      <c r="H150" s="1050"/>
      <c r="I150" s="1051"/>
      <c r="J150" s="1051"/>
      <c r="K150" s="1051"/>
      <c r="L150" s="1052"/>
    </row>
    <row r="151" spans="2:12" x14ac:dyDescent="0.25">
      <c r="B151" s="1050"/>
      <c r="C151" s="1051"/>
      <c r="D151" s="1051"/>
      <c r="E151" s="1051"/>
      <c r="F151" s="1051"/>
      <c r="G151" s="1052"/>
      <c r="H151" s="1050"/>
      <c r="I151" s="1051"/>
      <c r="J151" s="1051"/>
      <c r="K151" s="1051"/>
      <c r="L151" s="1052"/>
    </row>
    <row r="152" spans="2:12" x14ac:dyDescent="0.25">
      <c r="B152" s="1050"/>
      <c r="C152" s="1051"/>
      <c r="D152" s="1051"/>
      <c r="E152" s="1051"/>
      <c r="F152" s="1051"/>
      <c r="G152" s="1052"/>
      <c r="H152" s="1050"/>
      <c r="I152" s="1051"/>
      <c r="J152" s="1051"/>
      <c r="K152" s="1051"/>
      <c r="L152" s="1052"/>
    </row>
    <row r="153" spans="2:12" x14ac:dyDescent="0.25">
      <c r="B153" s="1050"/>
      <c r="C153" s="1051"/>
      <c r="D153" s="1051"/>
      <c r="E153" s="1051"/>
      <c r="F153" s="1051"/>
      <c r="G153" s="1052"/>
      <c r="H153" s="1050"/>
      <c r="I153" s="1051"/>
      <c r="J153" s="1051"/>
      <c r="K153" s="1051"/>
      <c r="L153" s="1052"/>
    </row>
    <row r="154" spans="2:12" x14ac:dyDescent="0.25">
      <c r="B154" s="1050"/>
      <c r="C154" s="1051"/>
      <c r="D154" s="1051"/>
      <c r="E154" s="1051"/>
      <c r="F154" s="1051"/>
      <c r="G154" s="1052"/>
      <c r="H154" s="1050"/>
      <c r="I154" s="1051"/>
      <c r="J154" s="1051"/>
      <c r="K154" s="1051"/>
      <c r="L154" s="1052"/>
    </row>
    <row r="155" spans="2:12" x14ac:dyDescent="0.25">
      <c r="B155" s="1050"/>
      <c r="C155" s="1051"/>
      <c r="D155" s="1051"/>
      <c r="E155" s="1051"/>
      <c r="F155" s="1051"/>
      <c r="G155" s="1052"/>
      <c r="H155" s="1050"/>
      <c r="I155" s="1051"/>
      <c r="J155" s="1051"/>
      <c r="K155" s="1051"/>
      <c r="L155" s="1052"/>
    </row>
    <row r="156" spans="2:12" x14ac:dyDescent="0.25">
      <c r="B156" s="1050"/>
      <c r="C156" s="1051"/>
      <c r="D156" s="1051"/>
      <c r="E156" s="1051"/>
      <c r="F156" s="1051"/>
      <c r="G156" s="1052"/>
      <c r="H156" s="1050"/>
      <c r="I156" s="1051"/>
      <c r="J156" s="1051"/>
      <c r="K156" s="1051"/>
      <c r="L156" s="1052"/>
    </row>
    <row r="157" spans="2:12" ht="15.75" thickBot="1" x14ac:dyDescent="0.3">
      <c r="B157" s="1050"/>
      <c r="C157" s="1051"/>
      <c r="D157" s="1051"/>
      <c r="E157" s="1051"/>
      <c r="F157" s="1051"/>
      <c r="G157" s="1052"/>
      <c r="H157" s="1050"/>
      <c r="I157" s="1051"/>
      <c r="J157" s="1051"/>
      <c r="K157" s="1051"/>
      <c r="L157" s="1052"/>
    </row>
    <row r="158" spans="2:12" ht="15" customHeight="1" x14ac:dyDescent="0.25">
      <c r="B158" s="948" t="s">
        <v>1372</v>
      </c>
      <c r="C158" s="1046"/>
      <c r="D158" s="1046"/>
      <c r="E158" s="1046"/>
      <c r="F158" s="1046"/>
      <c r="G158" s="1047"/>
      <c r="H158" s="948" t="s">
        <v>1373</v>
      </c>
      <c r="I158" s="1046"/>
      <c r="J158" s="1046"/>
      <c r="K158" s="1046"/>
      <c r="L158" s="1047"/>
    </row>
    <row r="159" spans="2:12" ht="46.5" customHeight="1" thickBot="1" x14ac:dyDescent="0.3">
      <c r="B159" s="949"/>
      <c r="C159" s="1048"/>
      <c r="D159" s="1048"/>
      <c r="E159" s="1048"/>
      <c r="F159" s="1048"/>
      <c r="G159" s="1049"/>
      <c r="H159" s="949"/>
      <c r="I159" s="1048"/>
      <c r="J159" s="1048"/>
      <c r="K159" s="1048"/>
      <c r="L159" s="1049"/>
    </row>
    <row r="160" spans="2:12" x14ac:dyDescent="0.25">
      <c r="B160" s="1050" t="s">
        <v>453</v>
      </c>
      <c r="C160" s="1051"/>
      <c r="D160" s="1051"/>
      <c r="E160" s="1051"/>
      <c r="F160" s="1051"/>
      <c r="G160" s="1052"/>
      <c r="H160" s="1050" t="s">
        <v>454</v>
      </c>
      <c r="I160" s="1051"/>
      <c r="J160" s="1051"/>
      <c r="K160" s="1051"/>
      <c r="L160" s="1052"/>
    </row>
    <row r="161" spans="2:12" x14ac:dyDescent="0.25">
      <c r="B161" s="1050"/>
      <c r="C161" s="1051"/>
      <c r="D161" s="1051"/>
      <c r="E161" s="1051"/>
      <c r="F161" s="1051"/>
      <c r="G161" s="1052"/>
      <c r="H161" s="1050"/>
      <c r="I161" s="1051"/>
      <c r="J161" s="1051"/>
      <c r="K161" s="1051"/>
      <c r="L161" s="1052"/>
    </row>
    <row r="162" spans="2:12" x14ac:dyDescent="0.25">
      <c r="B162" s="1050"/>
      <c r="C162" s="1051"/>
      <c r="D162" s="1051"/>
      <c r="E162" s="1051"/>
      <c r="F162" s="1051"/>
      <c r="G162" s="1052"/>
      <c r="H162" s="1050"/>
      <c r="I162" s="1051"/>
      <c r="J162" s="1051"/>
      <c r="K162" s="1051"/>
      <c r="L162" s="1052"/>
    </row>
    <row r="163" spans="2:12" x14ac:dyDescent="0.25">
      <c r="B163" s="1050"/>
      <c r="C163" s="1051"/>
      <c r="D163" s="1051"/>
      <c r="E163" s="1051"/>
      <c r="F163" s="1051"/>
      <c r="G163" s="1052"/>
      <c r="H163" s="1050"/>
      <c r="I163" s="1051"/>
      <c r="J163" s="1051"/>
      <c r="K163" s="1051"/>
      <c r="L163" s="1052"/>
    </row>
    <row r="164" spans="2:12" x14ac:dyDescent="0.25">
      <c r="B164" s="1050"/>
      <c r="C164" s="1051"/>
      <c r="D164" s="1051"/>
      <c r="E164" s="1051"/>
      <c r="F164" s="1051"/>
      <c r="G164" s="1052"/>
      <c r="H164" s="1050"/>
      <c r="I164" s="1051"/>
      <c r="J164" s="1051"/>
      <c r="K164" s="1051"/>
      <c r="L164" s="1052"/>
    </row>
    <row r="165" spans="2:12" x14ac:dyDescent="0.25">
      <c r="B165" s="1050"/>
      <c r="C165" s="1051"/>
      <c r="D165" s="1051"/>
      <c r="E165" s="1051"/>
      <c r="F165" s="1051"/>
      <c r="G165" s="1052"/>
      <c r="H165" s="1050"/>
      <c r="I165" s="1051"/>
      <c r="J165" s="1051"/>
      <c r="K165" s="1051"/>
      <c r="L165" s="1052"/>
    </row>
    <row r="166" spans="2:12" x14ac:dyDescent="0.25">
      <c r="B166" s="1050"/>
      <c r="C166" s="1051"/>
      <c r="D166" s="1051"/>
      <c r="E166" s="1051"/>
      <c r="F166" s="1051"/>
      <c r="G166" s="1052"/>
      <c r="H166" s="1050"/>
      <c r="I166" s="1051"/>
      <c r="J166" s="1051"/>
      <c r="K166" s="1051"/>
      <c r="L166" s="1052"/>
    </row>
    <row r="167" spans="2:12" x14ac:dyDescent="0.25">
      <c r="B167" s="1050"/>
      <c r="C167" s="1051"/>
      <c r="D167" s="1051"/>
      <c r="E167" s="1051"/>
      <c r="F167" s="1051"/>
      <c r="G167" s="1052"/>
      <c r="H167" s="1050"/>
      <c r="I167" s="1051"/>
      <c r="J167" s="1051"/>
      <c r="K167" s="1051"/>
      <c r="L167" s="1052"/>
    </row>
    <row r="168" spans="2:12" x14ac:dyDescent="0.25">
      <c r="B168" s="1050"/>
      <c r="C168" s="1051"/>
      <c r="D168" s="1051"/>
      <c r="E168" s="1051"/>
      <c r="F168" s="1051"/>
      <c r="G168" s="1052"/>
      <c r="H168" s="1050"/>
      <c r="I168" s="1051"/>
      <c r="J168" s="1051"/>
      <c r="K168" s="1051"/>
      <c r="L168" s="1052"/>
    </row>
    <row r="169" spans="2:12" x14ac:dyDescent="0.25">
      <c r="B169" s="1050"/>
      <c r="C169" s="1051"/>
      <c r="D169" s="1051"/>
      <c r="E169" s="1051"/>
      <c r="F169" s="1051"/>
      <c r="G169" s="1052"/>
      <c r="H169" s="1050"/>
      <c r="I169" s="1051"/>
      <c r="J169" s="1051"/>
      <c r="K169" s="1051"/>
      <c r="L169" s="1052"/>
    </row>
    <row r="170" spans="2:12" x14ac:dyDescent="0.25">
      <c r="B170" s="1050"/>
      <c r="C170" s="1051"/>
      <c r="D170" s="1051"/>
      <c r="E170" s="1051"/>
      <c r="F170" s="1051"/>
      <c r="G170" s="1052"/>
      <c r="H170" s="1050"/>
      <c r="I170" s="1051"/>
      <c r="J170" s="1051"/>
      <c r="K170" s="1051"/>
      <c r="L170" s="1052"/>
    </row>
    <row r="171" spans="2:12" x14ac:dyDescent="0.25">
      <c r="B171" s="1050"/>
      <c r="C171" s="1051"/>
      <c r="D171" s="1051"/>
      <c r="E171" s="1051"/>
      <c r="F171" s="1051"/>
      <c r="G171" s="1052"/>
      <c r="H171" s="1050"/>
      <c r="I171" s="1051"/>
      <c r="J171" s="1051"/>
      <c r="K171" s="1051"/>
      <c r="L171" s="1052"/>
    </row>
    <row r="172" spans="2:12" x14ac:dyDescent="0.25">
      <c r="B172" s="1050"/>
      <c r="C172" s="1051"/>
      <c r="D172" s="1051"/>
      <c r="E172" s="1051"/>
      <c r="F172" s="1051"/>
      <c r="G172" s="1052"/>
      <c r="H172" s="1050"/>
      <c r="I172" s="1051"/>
      <c r="J172" s="1051"/>
      <c r="K172" s="1051"/>
      <c r="L172" s="1052"/>
    </row>
    <row r="173" spans="2:12" ht="15.75" thickBot="1" x14ac:dyDescent="0.3">
      <c r="B173" s="1050"/>
      <c r="C173" s="1051"/>
      <c r="D173" s="1051"/>
      <c r="E173" s="1051"/>
      <c r="F173" s="1051"/>
      <c r="G173" s="1052"/>
      <c r="H173" s="1050"/>
      <c r="I173" s="1051"/>
      <c r="J173" s="1051"/>
      <c r="K173" s="1051"/>
      <c r="L173" s="1052"/>
    </row>
    <row r="174" spans="2:12" ht="15" customHeight="1" x14ac:dyDescent="0.25">
      <c r="B174" s="948" t="s">
        <v>1374</v>
      </c>
      <c r="C174" s="1046"/>
      <c r="D174" s="1046"/>
      <c r="E174" s="1046"/>
      <c r="F174" s="1046"/>
      <c r="G174" s="1047"/>
      <c r="H174" s="948" t="s">
        <v>1375</v>
      </c>
      <c r="I174" s="1046"/>
      <c r="J174" s="1046"/>
      <c r="K174" s="1046"/>
      <c r="L174" s="1047"/>
    </row>
    <row r="175" spans="2:12" ht="100.5" customHeight="1" thickBot="1" x14ac:dyDescent="0.3">
      <c r="B175" s="949"/>
      <c r="C175" s="1048"/>
      <c r="D175" s="1048"/>
      <c r="E175" s="1048"/>
      <c r="F175" s="1048"/>
      <c r="G175" s="1049"/>
      <c r="H175" s="949"/>
      <c r="I175" s="1048"/>
      <c r="J175" s="1048"/>
      <c r="K175" s="1048"/>
      <c r="L175" s="1049"/>
    </row>
    <row r="176" spans="2:12" x14ac:dyDescent="0.25">
      <c r="B176" s="1050" t="s">
        <v>453</v>
      </c>
      <c r="C176" s="1051"/>
      <c r="D176" s="1051"/>
      <c r="E176" s="1051"/>
      <c r="F176" s="1051"/>
      <c r="G176" s="1052"/>
      <c r="H176" s="1050" t="s">
        <v>454</v>
      </c>
      <c r="I176" s="1051"/>
      <c r="J176" s="1051"/>
      <c r="K176" s="1051"/>
      <c r="L176" s="1052"/>
    </row>
    <row r="177" spans="2:12" x14ac:dyDescent="0.25">
      <c r="B177" s="1050"/>
      <c r="C177" s="1051"/>
      <c r="D177" s="1051"/>
      <c r="E177" s="1051"/>
      <c r="F177" s="1051"/>
      <c r="G177" s="1052"/>
      <c r="H177" s="1050"/>
      <c r="I177" s="1051"/>
      <c r="J177" s="1051"/>
      <c r="K177" s="1051"/>
      <c r="L177" s="1052"/>
    </row>
    <row r="178" spans="2:12" x14ac:dyDescent="0.25">
      <c r="B178" s="1050"/>
      <c r="C178" s="1051"/>
      <c r="D178" s="1051"/>
      <c r="E178" s="1051"/>
      <c r="F178" s="1051"/>
      <c r="G178" s="1052"/>
      <c r="H178" s="1050"/>
      <c r="I178" s="1051"/>
      <c r="J178" s="1051"/>
      <c r="K178" s="1051"/>
      <c r="L178" s="1052"/>
    </row>
    <row r="179" spans="2:12" x14ac:dyDescent="0.25">
      <c r="B179" s="1050"/>
      <c r="C179" s="1051"/>
      <c r="D179" s="1051"/>
      <c r="E179" s="1051"/>
      <c r="F179" s="1051"/>
      <c r="G179" s="1052"/>
      <c r="H179" s="1050"/>
      <c r="I179" s="1051"/>
      <c r="J179" s="1051"/>
      <c r="K179" s="1051"/>
      <c r="L179" s="1052"/>
    </row>
    <row r="180" spans="2:12" x14ac:dyDescent="0.25">
      <c r="B180" s="1050"/>
      <c r="C180" s="1051"/>
      <c r="D180" s="1051"/>
      <c r="E180" s="1051"/>
      <c r="F180" s="1051"/>
      <c r="G180" s="1052"/>
      <c r="H180" s="1050"/>
      <c r="I180" s="1051"/>
      <c r="J180" s="1051"/>
      <c r="K180" s="1051"/>
      <c r="L180" s="1052"/>
    </row>
    <row r="181" spans="2:12" x14ac:dyDescent="0.25">
      <c r="B181" s="1050"/>
      <c r="C181" s="1051"/>
      <c r="D181" s="1051"/>
      <c r="E181" s="1051"/>
      <c r="F181" s="1051"/>
      <c r="G181" s="1052"/>
      <c r="H181" s="1050"/>
      <c r="I181" s="1051"/>
      <c r="J181" s="1051"/>
      <c r="K181" s="1051"/>
      <c r="L181" s="1052"/>
    </row>
    <row r="182" spans="2:12" x14ac:dyDescent="0.25">
      <c r="B182" s="1050"/>
      <c r="C182" s="1051"/>
      <c r="D182" s="1051"/>
      <c r="E182" s="1051"/>
      <c r="F182" s="1051"/>
      <c r="G182" s="1052"/>
      <c r="H182" s="1050"/>
      <c r="I182" s="1051"/>
      <c r="J182" s="1051"/>
      <c r="K182" s="1051"/>
      <c r="L182" s="1052"/>
    </row>
    <row r="183" spans="2:12" x14ac:dyDescent="0.25">
      <c r="B183" s="1050"/>
      <c r="C183" s="1051"/>
      <c r="D183" s="1051"/>
      <c r="E183" s="1051"/>
      <c r="F183" s="1051"/>
      <c r="G183" s="1052"/>
      <c r="H183" s="1050"/>
      <c r="I183" s="1051"/>
      <c r="J183" s="1051"/>
      <c r="K183" s="1051"/>
      <c r="L183" s="1052"/>
    </row>
    <row r="184" spans="2:12" x14ac:dyDescent="0.25">
      <c r="B184" s="1050"/>
      <c r="C184" s="1051"/>
      <c r="D184" s="1051"/>
      <c r="E184" s="1051"/>
      <c r="F184" s="1051"/>
      <c r="G184" s="1052"/>
      <c r="H184" s="1050"/>
      <c r="I184" s="1051"/>
      <c r="J184" s="1051"/>
      <c r="K184" s="1051"/>
      <c r="L184" s="1052"/>
    </row>
    <row r="185" spans="2:12" x14ac:dyDescent="0.25">
      <c r="B185" s="1050"/>
      <c r="C185" s="1051"/>
      <c r="D185" s="1051"/>
      <c r="E185" s="1051"/>
      <c r="F185" s="1051"/>
      <c r="G185" s="1052"/>
      <c r="H185" s="1050"/>
      <c r="I185" s="1051"/>
      <c r="J185" s="1051"/>
      <c r="K185" s="1051"/>
      <c r="L185" s="1052"/>
    </row>
    <row r="186" spans="2:12" x14ac:dyDescent="0.25">
      <c r="B186" s="1050"/>
      <c r="C186" s="1051"/>
      <c r="D186" s="1051"/>
      <c r="E186" s="1051"/>
      <c r="F186" s="1051"/>
      <c r="G186" s="1052"/>
      <c r="H186" s="1050"/>
      <c r="I186" s="1051"/>
      <c r="J186" s="1051"/>
      <c r="K186" s="1051"/>
      <c r="L186" s="1052"/>
    </row>
    <row r="187" spans="2:12" x14ac:dyDescent="0.25">
      <c r="B187" s="1050"/>
      <c r="C187" s="1051"/>
      <c r="D187" s="1051"/>
      <c r="E187" s="1051"/>
      <c r="F187" s="1051"/>
      <c r="G187" s="1052"/>
      <c r="H187" s="1050"/>
      <c r="I187" s="1051"/>
      <c r="J187" s="1051"/>
      <c r="K187" s="1051"/>
      <c r="L187" s="1052"/>
    </row>
    <row r="188" spans="2:12" x14ac:dyDescent="0.25">
      <c r="B188" s="1050"/>
      <c r="C188" s="1051"/>
      <c r="D188" s="1051"/>
      <c r="E188" s="1051"/>
      <c r="F188" s="1051"/>
      <c r="G188" s="1052"/>
      <c r="H188" s="1050"/>
      <c r="I188" s="1051"/>
      <c r="J188" s="1051"/>
      <c r="K188" s="1051"/>
      <c r="L188" s="1052"/>
    </row>
    <row r="189" spans="2:12" ht="15.75" thickBot="1" x14ac:dyDescent="0.3">
      <c r="B189" s="1050"/>
      <c r="C189" s="1051"/>
      <c r="D189" s="1051"/>
      <c r="E189" s="1051"/>
      <c r="F189" s="1051"/>
      <c r="G189" s="1052"/>
      <c r="H189" s="1050"/>
      <c r="I189" s="1051"/>
      <c r="J189" s="1051"/>
      <c r="K189" s="1051"/>
      <c r="L189" s="1052"/>
    </row>
    <row r="190" spans="2:12" x14ac:dyDescent="0.25">
      <c r="B190" s="948" t="s">
        <v>1376</v>
      </c>
      <c r="C190" s="1046"/>
      <c r="D190" s="1046"/>
      <c r="E190" s="1046"/>
      <c r="F190" s="1046"/>
      <c r="G190" s="1047"/>
      <c r="H190" s="948" t="s">
        <v>1377</v>
      </c>
      <c r="I190" s="1046"/>
      <c r="J190" s="1046"/>
      <c r="K190" s="1046"/>
      <c r="L190" s="1047"/>
    </row>
    <row r="191" spans="2:12" ht="45.75" customHeight="1" thickBot="1" x14ac:dyDescent="0.3">
      <c r="B191" s="949"/>
      <c r="C191" s="1048"/>
      <c r="D191" s="1048"/>
      <c r="E191" s="1048"/>
      <c r="F191" s="1048"/>
      <c r="G191" s="1049"/>
      <c r="H191" s="949"/>
      <c r="I191" s="1048"/>
      <c r="J191" s="1048"/>
      <c r="K191" s="1048"/>
      <c r="L191" s="1049"/>
    </row>
    <row r="192" spans="2:12" x14ac:dyDescent="0.25">
      <c r="B192" s="1050" t="s">
        <v>453</v>
      </c>
      <c r="C192" s="1051"/>
      <c r="D192" s="1051"/>
      <c r="E192" s="1051"/>
      <c r="F192" s="1051"/>
      <c r="G192" s="1052"/>
      <c r="H192" s="1050" t="s">
        <v>454</v>
      </c>
      <c r="I192" s="1051"/>
      <c r="J192" s="1051"/>
      <c r="K192" s="1051"/>
      <c r="L192" s="1052"/>
    </row>
    <row r="193" spans="2:12" x14ac:dyDescent="0.25">
      <c r="B193" s="1050"/>
      <c r="C193" s="1051"/>
      <c r="D193" s="1051"/>
      <c r="E193" s="1051"/>
      <c r="F193" s="1051"/>
      <c r="G193" s="1052"/>
      <c r="H193" s="1050"/>
      <c r="I193" s="1051"/>
      <c r="J193" s="1051"/>
      <c r="K193" s="1051"/>
      <c r="L193" s="1052"/>
    </row>
    <row r="194" spans="2:12" x14ac:dyDescent="0.25">
      <c r="B194" s="1050"/>
      <c r="C194" s="1051"/>
      <c r="D194" s="1051"/>
      <c r="E194" s="1051"/>
      <c r="F194" s="1051"/>
      <c r="G194" s="1052"/>
      <c r="H194" s="1050"/>
      <c r="I194" s="1051"/>
      <c r="J194" s="1051"/>
      <c r="K194" s="1051"/>
      <c r="L194" s="1052"/>
    </row>
    <row r="195" spans="2:12" x14ac:dyDescent="0.25">
      <c r="B195" s="1050"/>
      <c r="C195" s="1051"/>
      <c r="D195" s="1051"/>
      <c r="E195" s="1051"/>
      <c r="F195" s="1051"/>
      <c r="G195" s="1052"/>
      <c r="H195" s="1050"/>
      <c r="I195" s="1051"/>
      <c r="J195" s="1051"/>
      <c r="K195" s="1051"/>
      <c r="L195" s="1052"/>
    </row>
    <row r="196" spans="2:12" x14ac:dyDescent="0.25">
      <c r="B196" s="1050"/>
      <c r="C196" s="1051"/>
      <c r="D196" s="1051"/>
      <c r="E196" s="1051"/>
      <c r="F196" s="1051"/>
      <c r="G196" s="1052"/>
      <c r="H196" s="1050"/>
      <c r="I196" s="1051"/>
      <c r="J196" s="1051"/>
      <c r="K196" s="1051"/>
      <c r="L196" s="1052"/>
    </row>
    <row r="197" spans="2:12" x14ac:dyDescent="0.25">
      <c r="B197" s="1050"/>
      <c r="C197" s="1051"/>
      <c r="D197" s="1051"/>
      <c r="E197" s="1051"/>
      <c r="F197" s="1051"/>
      <c r="G197" s="1052"/>
      <c r="H197" s="1050"/>
      <c r="I197" s="1051"/>
      <c r="J197" s="1051"/>
      <c r="K197" s="1051"/>
      <c r="L197" s="1052"/>
    </row>
    <row r="198" spans="2:12" x14ac:dyDescent="0.25">
      <c r="B198" s="1050"/>
      <c r="C198" s="1051"/>
      <c r="D198" s="1051"/>
      <c r="E198" s="1051"/>
      <c r="F198" s="1051"/>
      <c r="G198" s="1052"/>
      <c r="H198" s="1050"/>
      <c r="I198" s="1051"/>
      <c r="J198" s="1051"/>
      <c r="K198" s="1051"/>
      <c r="L198" s="1052"/>
    </row>
    <row r="199" spans="2:12" x14ac:dyDescent="0.25">
      <c r="B199" s="1050"/>
      <c r="C199" s="1051"/>
      <c r="D199" s="1051"/>
      <c r="E199" s="1051"/>
      <c r="F199" s="1051"/>
      <c r="G199" s="1052"/>
      <c r="H199" s="1050"/>
      <c r="I199" s="1051"/>
      <c r="J199" s="1051"/>
      <c r="K199" s="1051"/>
      <c r="L199" s="1052"/>
    </row>
    <row r="200" spans="2:12" x14ac:dyDescent="0.25">
      <c r="B200" s="1050"/>
      <c r="C200" s="1051"/>
      <c r="D200" s="1051"/>
      <c r="E200" s="1051"/>
      <c r="F200" s="1051"/>
      <c r="G200" s="1052"/>
      <c r="H200" s="1050"/>
      <c r="I200" s="1051"/>
      <c r="J200" s="1051"/>
      <c r="K200" s="1051"/>
      <c r="L200" s="1052"/>
    </row>
    <row r="201" spans="2:12" x14ac:dyDescent="0.25">
      <c r="B201" s="1050"/>
      <c r="C201" s="1051"/>
      <c r="D201" s="1051"/>
      <c r="E201" s="1051"/>
      <c r="F201" s="1051"/>
      <c r="G201" s="1052"/>
      <c r="H201" s="1050"/>
      <c r="I201" s="1051"/>
      <c r="J201" s="1051"/>
      <c r="K201" s="1051"/>
      <c r="L201" s="1052"/>
    </row>
    <row r="202" spans="2:12" x14ac:dyDescent="0.25">
      <c r="B202" s="1050"/>
      <c r="C202" s="1051"/>
      <c r="D202" s="1051"/>
      <c r="E202" s="1051"/>
      <c r="F202" s="1051"/>
      <c r="G202" s="1052"/>
      <c r="H202" s="1050"/>
      <c r="I202" s="1051"/>
      <c r="J202" s="1051"/>
      <c r="K202" s="1051"/>
      <c r="L202" s="1052"/>
    </row>
    <row r="203" spans="2:12" x14ac:dyDescent="0.25">
      <c r="B203" s="1050"/>
      <c r="C203" s="1051"/>
      <c r="D203" s="1051"/>
      <c r="E203" s="1051"/>
      <c r="F203" s="1051"/>
      <c r="G203" s="1052"/>
      <c r="H203" s="1050"/>
      <c r="I203" s="1051"/>
      <c r="J203" s="1051"/>
      <c r="K203" s="1051"/>
      <c r="L203" s="1052"/>
    </row>
    <row r="204" spans="2:12" x14ac:dyDescent="0.25">
      <c r="B204" s="1050"/>
      <c r="C204" s="1051"/>
      <c r="D204" s="1051"/>
      <c r="E204" s="1051"/>
      <c r="F204" s="1051"/>
      <c r="G204" s="1052"/>
      <c r="H204" s="1050"/>
      <c r="I204" s="1051"/>
      <c r="J204" s="1051"/>
      <c r="K204" s="1051"/>
      <c r="L204" s="1052"/>
    </row>
    <row r="205" spans="2:12" ht="15.75" thickBot="1" x14ac:dyDescent="0.3">
      <c r="B205" s="1050"/>
      <c r="C205" s="1051"/>
      <c r="D205" s="1051"/>
      <c r="E205" s="1051"/>
      <c r="F205" s="1051"/>
      <c r="G205" s="1052"/>
      <c r="H205" s="1050"/>
      <c r="I205" s="1051"/>
      <c r="J205" s="1051"/>
      <c r="K205" s="1051"/>
      <c r="L205" s="1052"/>
    </row>
    <row r="206" spans="2:12" x14ac:dyDescent="0.25">
      <c r="B206" s="948" t="s">
        <v>1378</v>
      </c>
      <c r="C206" s="1046"/>
      <c r="D206" s="1046"/>
      <c r="E206" s="1046"/>
      <c r="F206" s="1046"/>
      <c r="G206" s="1047"/>
      <c r="H206" s="948" t="s">
        <v>1379</v>
      </c>
      <c r="I206" s="1046"/>
      <c r="J206" s="1046"/>
      <c r="K206" s="1046"/>
      <c r="L206" s="1047"/>
    </row>
    <row r="207" spans="2:12" ht="42.75" customHeight="1" thickBot="1" x14ac:dyDescent="0.3">
      <c r="B207" s="949"/>
      <c r="C207" s="1048"/>
      <c r="D207" s="1048"/>
      <c r="E207" s="1048"/>
      <c r="F207" s="1048"/>
      <c r="G207" s="1049"/>
      <c r="H207" s="949"/>
      <c r="I207" s="1048"/>
      <c r="J207" s="1048"/>
      <c r="K207" s="1048"/>
      <c r="L207" s="1049"/>
    </row>
    <row r="208" spans="2:12" x14ac:dyDescent="0.25">
      <c r="B208" s="1050" t="s">
        <v>453</v>
      </c>
      <c r="C208" s="1051"/>
      <c r="D208" s="1051"/>
      <c r="E208" s="1051"/>
      <c r="F208" s="1051"/>
      <c r="G208" s="1052"/>
      <c r="H208" s="1050" t="s">
        <v>454</v>
      </c>
      <c r="I208" s="1051"/>
      <c r="J208" s="1051"/>
      <c r="K208" s="1051"/>
      <c r="L208" s="1052"/>
    </row>
    <row r="209" spans="2:12" x14ac:dyDescent="0.25">
      <c r="B209" s="1050"/>
      <c r="C209" s="1051"/>
      <c r="D209" s="1051"/>
      <c r="E209" s="1051"/>
      <c r="F209" s="1051"/>
      <c r="G209" s="1052"/>
      <c r="H209" s="1050"/>
      <c r="I209" s="1051"/>
      <c r="J209" s="1051"/>
      <c r="K209" s="1051"/>
      <c r="L209" s="1052"/>
    </row>
    <row r="210" spans="2:12" x14ac:dyDescent="0.25">
      <c r="B210" s="1050"/>
      <c r="C210" s="1051"/>
      <c r="D210" s="1051"/>
      <c r="E210" s="1051"/>
      <c r="F210" s="1051"/>
      <c r="G210" s="1052"/>
      <c r="H210" s="1050"/>
      <c r="I210" s="1051"/>
      <c r="J210" s="1051"/>
      <c r="K210" s="1051"/>
      <c r="L210" s="1052"/>
    </row>
    <row r="211" spans="2:12" x14ac:dyDescent="0.25">
      <c r="B211" s="1050"/>
      <c r="C211" s="1051"/>
      <c r="D211" s="1051"/>
      <c r="E211" s="1051"/>
      <c r="F211" s="1051"/>
      <c r="G211" s="1052"/>
      <c r="H211" s="1050"/>
      <c r="I211" s="1051"/>
      <c r="J211" s="1051"/>
      <c r="K211" s="1051"/>
      <c r="L211" s="1052"/>
    </row>
    <row r="212" spans="2:12" x14ac:dyDescent="0.25">
      <c r="B212" s="1050"/>
      <c r="C212" s="1051"/>
      <c r="D212" s="1051"/>
      <c r="E212" s="1051"/>
      <c r="F212" s="1051"/>
      <c r="G212" s="1052"/>
      <c r="H212" s="1050"/>
      <c r="I212" s="1051"/>
      <c r="J212" s="1051"/>
      <c r="K212" s="1051"/>
      <c r="L212" s="1052"/>
    </row>
    <row r="213" spans="2:12" x14ac:dyDescent="0.25">
      <c r="B213" s="1050"/>
      <c r="C213" s="1051"/>
      <c r="D213" s="1051"/>
      <c r="E213" s="1051"/>
      <c r="F213" s="1051"/>
      <c r="G213" s="1052"/>
      <c r="H213" s="1050"/>
      <c r="I213" s="1051"/>
      <c r="J213" s="1051"/>
      <c r="K213" s="1051"/>
      <c r="L213" s="1052"/>
    </row>
    <row r="214" spans="2:12" x14ac:dyDescent="0.25">
      <c r="B214" s="1050"/>
      <c r="C214" s="1051"/>
      <c r="D214" s="1051"/>
      <c r="E214" s="1051"/>
      <c r="F214" s="1051"/>
      <c r="G214" s="1052"/>
      <c r="H214" s="1050"/>
      <c r="I214" s="1051"/>
      <c r="J214" s="1051"/>
      <c r="K214" s="1051"/>
      <c r="L214" s="1052"/>
    </row>
    <row r="215" spans="2:12" x14ac:dyDescent="0.25">
      <c r="B215" s="1050"/>
      <c r="C215" s="1051"/>
      <c r="D215" s="1051"/>
      <c r="E215" s="1051"/>
      <c r="F215" s="1051"/>
      <c r="G215" s="1052"/>
      <c r="H215" s="1050"/>
      <c r="I215" s="1051"/>
      <c r="J215" s="1051"/>
      <c r="K215" s="1051"/>
      <c r="L215" s="1052"/>
    </row>
    <row r="216" spans="2:12" x14ac:dyDescent="0.25">
      <c r="B216" s="1050"/>
      <c r="C216" s="1051"/>
      <c r="D216" s="1051"/>
      <c r="E216" s="1051"/>
      <c r="F216" s="1051"/>
      <c r="G216" s="1052"/>
      <c r="H216" s="1050"/>
      <c r="I216" s="1051"/>
      <c r="J216" s="1051"/>
      <c r="K216" s="1051"/>
      <c r="L216" s="1052"/>
    </row>
    <row r="217" spans="2:12" x14ac:dyDescent="0.25">
      <c r="B217" s="1050"/>
      <c r="C217" s="1051"/>
      <c r="D217" s="1051"/>
      <c r="E217" s="1051"/>
      <c r="F217" s="1051"/>
      <c r="G217" s="1052"/>
      <c r="H217" s="1050"/>
      <c r="I217" s="1051"/>
      <c r="J217" s="1051"/>
      <c r="K217" s="1051"/>
      <c r="L217" s="1052"/>
    </row>
    <row r="218" spans="2:12" x14ac:dyDescent="0.25">
      <c r="B218" s="1050"/>
      <c r="C218" s="1051"/>
      <c r="D218" s="1051"/>
      <c r="E218" s="1051"/>
      <c r="F218" s="1051"/>
      <c r="G218" s="1052"/>
      <c r="H218" s="1050"/>
      <c r="I218" s="1051"/>
      <c r="J218" s="1051"/>
      <c r="K218" s="1051"/>
      <c r="L218" s="1052"/>
    </row>
    <row r="219" spans="2:12" x14ac:dyDescent="0.25">
      <c r="B219" s="1050"/>
      <c r="C219" s="1051"/>
      <c r="D219" s="1051"/>
      <c r="E219" s="1051"/>
      <c r="F219" s="1051"/>
      <c r="G219" s="1052"/>
      <c r="H219" s="1050"/>
      <c r="I219" s="1051"/>
      <c r="J219" s="1051"/>
      <c r="K219" s="1051"/>
      <c r="L219" s="1052"/>
    </row>
    <row r="220" spans="2:12" x14ac:dyDescent="0.25">
      <c r="B220" s="1050"/>
      <c r="C220" s="1051"/>
      <c r="D220" s="1051"/>
      <c r="E220" s="1051"/>
      <c r="F220" s="1051"/>
      <c r="G220" s="1052"/>
      <c r="H220" s="1050"/>
      <c r="I220" s="1051"/>
      <c r="J220" s="1051"/>
      <c r="K220" s="1051"/>
      <c r="L220" s="1052"/>
    </row>
    <row r="221" spans="2:12" ht="15.75" thickBot="1" x14ac:dyDescent="0.3">
      <c r="B221" s="1050"/>
      <c r="C221" s="1051"/>
      <c r="D221" s="1051"/>
      <c r="E221" s="1051"/>
      <c r="F221" s="1051"/>
      <c r="G221" s="1052"/>
      <c r="H221" s="1050"/>
      <c r="I221" s="1051"/>
      <c r="J221" s="1051"/>
      <c r="K221" s="1051"/>
      <c r="L221" s="1052"/>
    </row>
    <row r="222" spans="2:12" x14ac:dyDescent="0.25">
      <c r="B222" s="948" t="s">
        <v>1380</v>
      </c>
      <c r="C222" s="1046"/>
      <c r="D222" s="1046"/>
      <c r="E222" s="1046"/>
      <c r="F222" s="1046"/>
      <c r="G222" s="1047"/>
      <c r="H222" s="948" t="s">
        <v>1381</v>
      </c>
      <c r="I222" s="1046"/>
      <c r="J222" s="1046"/>
      <c r="K222" s="1046"/>
      <c r="L222" s="1047"/>
    </row>
    <row r="223" spans="2:12" ht="112.5" customHeight="1" thickBot="1" x14ac:dyDescent="0.3">
      <c r="B223" s="949"/>
      <c r="C223" s="1048"/>
      <c r="D223" s="1048"/>
      <c r="E223" s="1048"/>
      <c r="F223" s="1048"/>
      <c r="G223" s="1049"/>
      <c r="H223" s="949"/>
      <c r="I223" s="1048"/>
      <c r="J223" s="1048"/>
      <c r="K223" s="1048"/>
      <c r="L223" s="1049"/>
    </row>
    <row r="224" spans="2:12" x14ac:dyDescent="0.25">
      <c r="B224" s="1050" t="s">
        <v>453</v>
      </c>
      <c r="C224" s="1051"/>
      <c r="D224" s="1051"/>
      <c r="E224" s="1051"/>
      <c r="F224" s="1051"/>
      <c r="G224" s="1052"/>
      <c r="H224" s="1050" t="s">
        <v>454</v>
      </c>
      <c r="I224" s="1051"/>
      <c r="J224" s="1051"/>
      <c r="K224" s="1051"/>
      <c r="L224" s="1052"/>
    </row>
    <row r="225" spans="2:12" x14ac:dyDescent="0.25">
      <c r="B225" s="1050"/>
      <c r="C225" s="1051"/>
      <c r="D225" s="1051"/>
      <c r="E225" s="1051"/>
      <c r="F225" s="1051"/>
      <c r="G225" s="1052"/>
      <c r="H225" s="1050"/>
      <c r="I225" s="1051"/>
      <c r="J225" s="1051"/>
      <c r="K225" s="1051"/>
      <c r="L225" s="1052"/>
    </row>
    <row r="226" spans="2:12" x14ac:dyDescent="0.25">
      <c r="B226" s="1050"/>
      <c r="C226" s="1051"/>
      <c r="D226" s="1051"/>
      <c r="E226" s="1051"/>
      <c r="F226" s="1051"/>
      <c r="G226" s="1052"/>
      <c r="H226" s="1050"/>
      <c r="I226" s="1051"/>
      <c r="J226" s="1051"/>
      <c r="K226" s="1051"/>
      <c r="L226" s="1052"/>
    </row>
    <row r="227" spans="2:12" x14ac:dyDescent="0.25">
      <c r="B227" s="1050"/>
      <c r="C227" s="1051"/>
      <c r="D227" s="1051"/>
      <c r="E227" s="1051"/>
      <c r="F227" s="1051"/>
      <c r="G227" s="1052"/>
      <c r="H227" s="1050"/>
      <c r="I227" s="1051"/>
      <c r="J227" s="1051"/>
      <c r="K227" s="1051"/>
      <c r="L227" s="1052"/>
    </row>
    <row r="228" spans="2:12" x14ac:dyDescent="0.25">
      <c r="B228" s="1050"/>
      <c r="C228" s="1051"/>
      <c r="D228" s="1051"/>
      <c r="E228" s="1051"/>
      <c r="F228" s="1051"/>
      <c r="G228" s="1052"/>
      <c r="H228" s="1050"/>
      <c r="I228" s="1051"/>
      <c r="J228" s="1051"/>
      <c r="K228" s="1051"/>
      <c r="L228" s="1052"/>
    </row>
    <row r="229" spans="2:12" x14ac:dyDescent="0.25">
      <c r="B229" s="1050"/>
      <c r="C229" s="1051"/>
      <c r="D229" s="1051"/>
      <c r="E229" s="1051"/>
      <c r="F229" s="1051"/>
      <c r="G229" s="1052"/>
      <c r="H229" s="1050"/>
      <c r="I229" s="1051"/>
      <c r="J229" s="1051"/>
      <c r="K229" s="1051"/>
      <c r="L229" s="1052"/>
    </row>
    <row r="230" spans="2:12" x14ac:dyDescent="0.25">
      <c r="B230" s="1050"/>
      <c r="C230" s="1051"/>
      <c r="D230" s="1051"/>
      <c r="E230" s="1051"/>
      <c r="F230" s="1051"/>
      <c r="G230" s="1052"/>
      <c r="H230" s="1050"/>
      <c r="I230" s="1051"/>
      <c r="J230" s="1051"/>
      <c r="K230" s="1051"/>
      <c r="L230" s="1052"/>
    </row>
    <row r="231" spans="2:12" x14ac:dyDescent="0.25">
      <c r="B231" s="1050"/>
      <c r="C231" s="1051"/>
      <c r="D231" s="1051"/>
      <c r="E231" s="1051"/>
      <c r="F231" s="1051"/>
      <c r="G231" s="1052"/>
      <c r="H231" s="1050"/>
      <c r="I231" s="1051"/>
      <c r="J231" s="1051"/>
      <c r="K231" s="1051"/>
      <c r="L231" s="1052"/>
    </row>
    <row r="232" spans="2:12" x14ac:dyDescent="0.25">
      <c r="B232" s="1050"/>
      <c r="C232" s="1051"/>
      <c r="D232" s="1051"/>
      <c r="E232" s="1051"/>
      <c r="F232" s="1051"/>
      <c r="G232" s="1052"/>
      <c r="H232" s="1050"/>
      <c r="I232" s="1051"/>
      <c r="J232" s="1051"/>
      <c r="K232" s="1051"/>
      <c r="L232" s="1052"/>
    </row>
    <row r="233" spans="2:12" x14ac:dyDescent="0.25">
      <c r="B233" s="1050"/>
      <c r="C233" s="1051"/>
      <c r="D233" s="1051"/>
      <c r="E233" s="1051"/>
      <c r="F233" s="1051"/>
      <c r="G233" s="1052"/>
      <c r="H233" s="1050"/>
      <c r="I233" s="1051"/>
      <c r="J233" s="1051"/>
      <c r="K233" s="1051"/>
      <c r="L233" s="1052"/>
    </row>
    <row r="234" spans="2:12" x14ac:dyDescent="0.25">
      <c r="B234" s="1050"/>
      <c r="C234" s="1051"/>
      <c r="D234" s="1051"/>
      <c r="E234" s="1051"/>
      <c r="F234" s="1051"/>
      <c r="G234" s="1052"/>
      <c r="H234" s="1050"/>
      <c r="I234" s="1051"/>
      <c r="J234" s="1051"/>
      <c r="K234" s="1051"/>
      <c r="L234" s="1052"/>
    </row>
    <row r="235" spans="2:12" x14ac:dyDescent="0.25">
      <c r="B235" s="1050"/>
      <c r="C235" s="1051"/>
      <c r="D235" s="1051"/>
      <c r="E235" s="1051"/>
      <c r="F235" s="1051"/>
      <c r="G235" s="1052"/>
      <c r="H235" s="1050"/>
      <c r="I235" s="1051"/>
      <c r="J235" s="1051"/>
      <c r="K235" s="1051"/>
      <c r="L235" s="1052"/>
    </row>
    <row r="236" spans="2:12" x14ac:dyDescent="0.25">
      <c r="B236" s="1050"/>
      <c r="C236" s="1051"/>
      <c r="D236" s="1051"/>
      <c r="E236" s="1051"/>
      <c r="F236" s="1051"/>
      <c r="G236" s="1052"/>
      <c r="H236" s="1050"/>
      <c r="I236" s="1051"/>
      <c r="J236" s="1051"/>
      <c r="K236" s="1051"/>
      <c r="L236" s="1052"/>
    </row>
    <row r="237" spans="2:12" ht="15.75" thickBot="1" x14ac:dyDescent="0.3">
      <c r="B237" s="1050"/>
      <c r="C237" s="1051"/>
      <c r="D237" s="1051"/>
      <c r="E237" s="1051"/>
      <c r="F237" s="1051"/>
      <c r="G237" s="1052"/>
      <c r="H237" s="1050"/>
      <c r="I237" s="1051"/>
      <c r="J237" s="1051"/>
      <c r="K237" s="1051"/>
      <c r="L237" s="1052"/>
    </row>
    <row r="238" spans="2:12" x14ac:dyDescent="0.25">
      <c r="B238" s="948" t="s">
        <v>1382</v>
      </c>
      <c r="C238" s="1046"/>
      <c r="D238" s="1046"/>
      <c r="E238" s="1046"/>
      <c r="F238" s="1046"/>
      <c r="G238" s="1047"/>
      <c r="H238" s="948" t="s">
        <v>1383</v>
      </c>
      <c r="I238" s="1046"/>
      <c r="J238" s="1046"/>
      <c r="K238" s="1046"/>
      <c r="L238" s="1047"/>
    </row>
    <row r="239" spans="2:12" ht="43.5" customHeight="1" thickBot="1" x14ac:dyDescent="0.3">
      <c r="B239" s="949"/>
      <c r="C239" s="1048"/>
      <c r="D239" s="1048"/>
      <c r="E239" s="1048"/>
      <c r="F239" s="1048"/>
      <c r="G239" s="1049"/>
      <c r="H239" s="949"/>
      <c r="I239" s="1048"/>
      <c r="J239" s="1048"/>
      <c r="K239" s="1048"/>
      <c r="L239" s="1049"/>
    </row>
  </sheetData>
  <mergeCells count="67">
    <mergeCell ref="B1:L2"/>
    <mergeCell ref="B3:E3"/>
    <mergeCell ref="G3:I3"/>
    <mergeCell ref="J3:L3"/>
    <mergeCell ref="B4:H5"/>
    <mergeCell ref="K4:L4"/>
    <mergeCell ref="K5:L5"/>
    <mergeCell ref="B6:G19"/>
    <mergeCell ref="H6:L19"/>
    <mergeCell ref="B20:G20"/>
    <mergeCell ref="H20:L20"/>
    <mergeCell ref="B21:G34"/>
    <mergeCell ref="H21:L34"/>
    <mergeCell ref="B35:G36"/>
    <mergeCell ref="H35:L36"/>
    <mergeCell ref="B37:G50"/>
    <mergeCell ref="H37:L50"/>
    <mergeCell ref="B51:G51"/>
    <mergeCell ref="H51:L51"/>
    <mergeCell ref="B52:G64"/>
    <mergeCell ref="H52:L64"/>
    <mergeCell ref="B65:G66"/>
    <mergeCell ref="H65:L66"/>
    <mergeCell ref="B67:G78"/>
    <mergeCell ref="H67:L78"/>
    <mergeCell ref="B79:G80"/>
    <mergeCell ref="H79:L80"/>
    <mergeCell ref="B81:G94"/>
    <mergeCell ref="H81:L94"/>
    <mergeCell ref="B95:G95"/>
    <mergeCell ref="H95:L95"/>
    <mergeCell ref="B96:G109"/>
    <mergeCell ref="H96:L109"/>
    <mergeCell ref="B110:G111"/>
    <mergeCell ref="H110:L111"/>
    <mergeCell ref="B112:G125"/>
    <mergeCell ref="H112:L125"/>
    <mergeCell ref="B126:G127"/>
    <mergeCell ref="H126:L127"/>
    <mergeCell ref="B128:G141"/>
    <mergeCell ref="H128:L141"/>
    <mergeCell ref="B142:G143"/>
    <mergeCell ref="H142:L143"/>
    <mergeCell ref="B144:G157"/>
    <mergeCell ref="H144:L157"/>
    <mergeCell ref="B158:G159"/>
    <mergeCell ref="H158:L159"/>
    <mergeCell ref="B160:G173"/>
    <mergeCell ref="H160:L173"/>
    <mergeCell ref="B174:G175"/>
    <mergeCell ref="H174:L175"/>
    <mergeCell ref="B176:G189"/>
    <mergeCell ref="H176:L189"/>
    <mergeCell ref="B190:G191"/>
    <mergeCell ref="H190:L191"/>
    <mergeCell ref="B192:G205"/>
    <mergeCell ref="H192:L205"/>
    <mergeCell ref="B206:G207"/>
    <mergeCell ref="H206:L207"/>
    <mergeCell ref="B208:G221"/>
    <mergeCell ref="H208:L221"/>
    <mergeCell ref="B222:G223"/>
    <mergeCell ref="H222:L223"/>
    <mergeCell ref="B224:G237"/>
    <mergeCell ref="H224:L237"/>
    <mergeCell ref="B238:G239"/>
    <mergeCell ref="H238:L239"/>
  </mergeCells>
  <printOptions horizontalCentered="1" verticalCentered="1"/>
  <pageMargins left="0.23622047244094491" right="0.23622047244094491" top="0.74803149606299213" bottom="0.74803149606299213" header="0.31496062992125984" footer="0.31496062992125984"/>
  <pageSetup scale="39"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11</vt:i4>
      </vt:variant>
    </vt:vector>
  </HeadingPairs>
  <TitlesOfParts>
    <vt:vector size="21"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2021-01-29T16:15:14Z</dcterms:modified>
</cp:coreProperties>
</file>